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9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1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2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4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5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83E21F99-00A7-4146-8E97-424A819A01F4}" xr6:coauthVersionLast="47" xr6:coauthVersionMax="47" xr10:uidLastSave="{00000000-0000-0000-0000-000000000000}"/>
  <bookViews>
    <workbookView xWindow="-28920" yWindow="-90" windowWidth="29040" windowHeight="17520" tabRatio="612" firstSheet="17" activeTab="23" xr2:uid="{1A602075-5874-4B57-BF2C-03CBA706FC5A}"/>
  </bookViews>
  <sheets>
    <sheet name="Info" sheetId="17" r:id="rId1"/>
    <sheet name="Energiintensitet" sheetId="57" r:id="rId2"/>
    <sheet name="Energieffektivisering bygg" sheetId="66" r:id="rId3"/>
    <sheet name="10 TWh" sheetId="61" r:id="rId4"/>
    <sheet name="EB2025" sheetId="27" r:id="rId5"/>
    <sheet name="Tot energibruk - vare" sheetId="2" r:id="rId6"/>
    <sheet name="Tot energibruk - sektor" sheetId="21" r:id="rId7"/>
    <sheet name="Datasentre" sheetId="67" r:id="rId8"/>
    <sheet name="Industri" sheetId="7" r:id="rId9"/>
    <sheet name="Strøm" sheetId="23" r:id="rId10"/>
    <sheet name="Strøm 2026" sheetId="68" r:id="rId11"/>
    <sheet name="Husholdn" sheetId="9" r:id="rId12"/>
    <sheet name="Transport" sheetId="8" r:id="rId13"/>
    <sheet name="Tjenesteyting" sheetId="10" r:id="rId14"/>
    <sheet name="Bygg og anlegg" sheetId="29" r:id="rId15"/>
    <sheet name="Bygg samlet" sheetId="46" r:id="rId16"/>
    <sheet name="Landbruk" sheetId="12" r:id="rId17"/>
    <sheet name="Fiske" sheetId="14" r:id="rId18"/>
    <sheet name="Fornybarandel" sheetId="62" r:id="rId19"/>
    <sheet name="Utslipp" sheetId="59" r:id="rId20"/>
    <sheet name="EU" sheetId="63" r:id="rId21"/>
    <sheet name="EU klimagassutslipp" sheetId="70" r:id="rId22"/>
    <sheet name="UK" sheetId="64" r:id="rId23"/>
    <sheet name="Verden" sheetId="71" r:id="rId24"/>
    <sheet name="Nasjonalregnskap" sheetId="69" r:id="rId25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57" l="1"/>
  <c r="G9" i="57"/>
  <c r="K2" i="66"/>
  <c r="B6" i="71"/>
  <c r="K13" i="66"/>
  <c r="L13" i="66"/>
  <c r="K12" i="66"/>
  <c r="L12" i="66"/>
  <c r="G6" i="71"/>
  <c r="F6" i="71"/>
  <c r="E6" i="71"/>
  <c r="D6" i="71"/>
  <c r="C6" i="71"/>
  <c r="K28" i="8"/>
  <c r="L28" i="8"/>
  <c r="L11" i="66"/>
  <c r="L9" i="66"/>
  <c r="K11" i="66"/>
  <c r="K10" i="66"/>
  <c r="L10" i="66"/>
  <c r="K9" i="66"/>
  <c r="K8" i="66"/>
  <c r="L8" i="66"/>
  <c r="K7" i="66"/>
  <c r="L7" i="66"/>
  <c r="K6" i="66"/>
  <c r="L6" i="66"/>
  <c r="L4" i="66"/>
  <c r="K5" i="66"/>
  <c r="L5" i="66"/>
  <c r="K4" i="66"/>
  <c r="L3" i="66"/>
  <c r="K3" i="66"/>
  <c r="L2" i="66"/>
  <c r="L20" i="57"/>
  <c r="L19" i="57"/>
  <c r="L12" i="57"/>
  <c r="L21" i="57"/>
  <c r="L9" i="57"/>
  <c r="L17" i="57"/>
  <c r="L4" i="57"/>
  <c r="L16" i="57"/>
  <c r="K4" i="57"/>
  <c r="B12" i="57"/>
  <c r="B13" i="57"/>
  <c r="C12" i="64"/>
  <c r="D12" i="64"/>
  <c r="E12" i="64"/>
  <c r="F12" i="64"/>
  <c r="G12" i="64"/>
  <c r="B12" i="64"/>
  <c r="L13" i="57"/>
  <c r="L18" i="57"/>
  <c r="C17" i="59"/>
  <c r="D17" i="59"/>
  <c r="E17" i="59"/>
  <c r="F17" i="59"/>
  <c r="G17" i="59"/>
  <c r="H17" i="59"/>
  <c r="I17" i="59"/>
  <c r="J17" i="59"/>
  <c r="K17" i="59"/>
  <c r="L17" i="59"/>
  <c r="C18" i="59"/>
  <c r="D18" i="59"/>
  <c r="E18" i="59"/>
  <c r="F18" i="59"/>
  <c r="G18" i="59"/>
  <c r="H18" i="59"/>
  <c r="I18" i="59"/>
  <c r="J18" i="59"/>
  <c r="K18" i="59"/>
  <c r="L18" i="59"/>
  <c r="C19" i="59"/>
  <c r="D19" i="59"/>
  <c r="E19" i="59"/>
  <c r="F19" i="59"/>
  <c r="G19" i="59"/>
  <c r="H19" i="59"/>
  <c r="I19" i="59"/>
  <c r="J19" i="59"/>
  <c r="K19" i="59"/>
  <c r="L19" i="59"/>
  <c r="C20" i="59"/>
  <c r="D20" i="59"/>
  <c r="E20" i="59"/>
  <c r="F20" i="59"/>
  <c r="G20" i="59"/>
  <c r="H20" i="59"/>
  <c r="I20" i="59"/>
  <c r="J20" i="59"/>
  <c r="K20" i="59"/>
  <c r="L20" i="59"/>
  <c r="C21" i="59"/>
  <c r="D21" i="59"/>
  <c r="E21" i="59"/>
  <c r="F21" i="59"/>
  <c r="G21" i="59"/>
  <c r="H21" i="59"/>
  <c r="I21" i="59"/>
  <c r="J21" i="59"/>
  <c r="K21" i="59"/>
  <c r="L21" i="59"/>
  <c r="C22" i="59"/>
  <c r="D22" i="59"/>
  <c r="E22" i="59"/>
  <c r="F22" i="59"/>
  <c r="G22" i="59"/>
  <c r="H22" i="59"/>
  <c r="I22" i="59"/>
  <c r="J22" i="59"/>
  <c r="K22" i="59"/>
  <c r="L22" i="59"/>
  <c r="C23" i="59"/>
  <c r="D23" i="59"/>
  <c r="E23" i="59"/>
  <c r="F23" i="59"/>
  <c r="G23" i="59"/>
  <c r="H23" i="59"/>
  <c r="I23" i="59"/>
  <c r="J23" i="59"/>
  <c r="K23" i="59"/>
  <c r="L23" i="59"/>
  <c r="C24" i="59"/>
  <c r="D24" i="59"/>
  <c r="E24" i="59"/>
  <c r="F24" i="59"/>
  <c r="G24" i="59"/>
  <c r="H24" i="59"/>
  <c r="I24" i="59"/>
  <c r="J24" i="59"/>
  <c r="K24" i="59"/>
  <c r="L24" i="59"/>
  <c r="B24" i="59"/>
  <c r="B23" i="59"/>
  <c r="B22" i="59"/>
  <c r="B21" i="59"/>
  <c r="B20" i="59"/>
  <c r="B19" i="59"/>
  <c r="B18" i="59"/>
  <c r="B17" i="59"/>
  <c r="C13" i="59"/>
  <c r="D13" i="59"/>
  <c r="E13" i="59"/>
  <c r="F13" i="59"/>
  <c r="G13" i="59"/>
  <c r="H13" i="59"/>
  <c r="I13" i="59"/>
  <c r="J13" i="59"/>
  <c r="K13" i="59"/>
  <c r="L13" i="59"/>
  <c r="M13" i="59"/>
  <c r="N13" i="59"/>
  <c r="O13" i="59"/>
  <c r="P13" i="59"/>
  <c r="Q13" i="59"/>
  <c r="R13" i="59"/>
  <c r="S13" i="59"/>
  <c r="T13" i="59"/>
  <c r="U13" i="59"/>
  <c r="V13" i="59"/>
  <c r="W13" i="59"/>
  <c r="X13" i="59"/>
  <c r="Y13" i="59"/>
  <c r="Z13" i="59"/>
  <c r="AA13" i="59"/>
  <c r="AB13" i="59"/>
  <c r="AC13" i="59"/>
  <c r="AD13" i="59"/>
  <c r="AE13" i="59"/>
  <c r="AF13" i="59"/>
  <c r="AG13" i="59"/>
  <c r="AH13" i="59"/>
  <c r="AI13" i="59"/>
  <c r="AJ13" i="59"/>
  <c r="AK13" i="59"/>
  <c r="B13" i="59"/>
  <c r="AK3" i="59"/>
  <c r="L16" i="59"/>
  <c r="AK23" i="8"/>
  <c r="AK17" i="8"/>
  <c r="AK29" i="7"/>
  <c r="AK11" i="14"/>
  <c r="AK5" i="14"/>
  <c r="AK12" i="12"/>
  <c r="AK5" i="12"/>
  <c r="AK19" i="46"/>
  <c r="AK15" i="46"/>
  <c r="AK16" i="46"/>
  <c r="AK17" i="46"/>
  <c r="AK6" i="46"/>
  <c r="AK13" i="46"/>
  <c r="AK7" i="46"/>
  <c r="AK8" i="46"/>
  <c r="AK9" i="46"/>
  <c r="AK10" i="46"/>
  <c r="AK11" i="46"/>
  <c r="AK5" i="46"/>
  <c r="AK19" i="10"/>
  <c r="AK17" i="10"/>
  <c r="AK13" i="10"/>
  <c r="AK5" i="10"/>
  <c r="AK14" i="8"/>
  <c r="AK5" i="8"/>
  <c r="AK11" i="9"/>
  <c r="AK5" i="9"/>
  <c r="AK13" i="29"/>
  <c r="AK5" i="29"/>
  <c r="AK15" i="7"/>
  <c r="AK19" i="7"/>
  <c r="AK5" i="7"/>
  <c r="K25" i="23"/>
  <c r="L25" i="23"/>
  <c r="M25" i="23"/>
  <c r="N25" i="23"/>
  <c r="O25" i="23"/>
  <c r="P25" i="23"/>
  <c r="Q25" i="23"/>
  <c r="R25" i="23"/>
  <c r="S25" i="23"/>
  <c r="T25" i="23"/>
  <c r="U25" i="23"/>
  <c r="V25" i="23"/>
  <c r="W25" i="23"/>
  <c r="X25" i="23"/>
  <c r="Y25" i="23"/>
  <c r="Z25" i="23"/>
  <c r="AA25" i="23"/>
  <c r="AB25" i="23"/>
  <c r="AC25" i="23"/>
  <c r="AD25" i="23"/>
  <c r="AE25" i="23"/>
  <c r="AF25" i="23"/>
  <c r="AG25" i="23"/>
  <c r="AH25" i="23"/>
  <c r="AI25" i="23"/>
  <c r="AJ25" i="23"/>
  <c r="AK25" i="23"/>
  <c r="AL25" i="23"/>
  <c r="AM25" i="23"/>
  <c r="AN25" i="23"/>
  <c r="AO25" i="23"/>
  <c r="AP25" i="23"/>
  <c r="AQ25" i="23"/>
  <c r="AR25" i="23"/>
  <c r="AS25" i="23"/>
  <c r="J25" i="23"/>
  <c r="AS17" i="23"/>
  <c r="L36" i="21"/>
  <c r="L37" i="21"/>
  <c r="AM19" i="21"/>
  <c r="AM20" i="21"/>
  <c r="AM21" i="21"/>
  <c r="AM17" i="21"/>
  <c r="AM4" i="21"/>
  <c r="AM29" i="2"/>
  <c r="AM40" i="2"/>
  <c r="AM41" i="2"/>
  <c r="AM30" i="2"/>
  <c r="AM31" i="2"/>
  <c r="AM32" i="2"/>
  <c r="AM33" i="2"/>
  <c r="AM34" i="2"/>
  <c r="AM35" i="2"/>
  <c r="AM36" i="2"/>
  <c r="AM37" i="2"/>
  <c r="AM38" i="2"/>
  <c r="AM26" i="2"/>
  <c r="AM10" i="2"/>
  <c r="L57" i="2"/>
  <c r="AM42" i="2"/>
  <c r="AM28" i="2"/>
  <c r="AM16" i="2"/>
  <c r="AM12" i="2"/>
  <c r="AM5" i="2"/>
  <c r="C16" i="46"/>
  <c r="D16" i="46"/>
  <c r="E16" i="46"/>
  <c r="F16" i="46"/>
  <c r="G16" i="46"/>
  <c r="H16" i="46"/>
  <c r="I16" i="46"/>
  <c r="J16" i="46"/>
  <c r="K16" i="46"/>
  <c r="L16" i="46"/>
  <c r="M16" i="46"/>
  <c r="N16" i="46"/>
  <c r="O16" i="46"/>
  <c r="P16" i="46"/>
  <c r="Q16" i="46"/>
  <c r="R16" i="46"/>
  <c r="S16" i="46"/>
  <c r="T16" i="46"/>
  <c r="U16" i="46"/>
  <c r="V16" i="46"/>
  <c r="W16" i="46"/>
  <c r="X16" i="46"/>
  <c r="Y16" i="46"/>
  <c r="Z16" i="46"/>
  <c r="AA16" i="46"/>
  <c r="AB16" i="46"/>
  <c r="AC16" i="46"/>
  <c r="AD16" i="46"/>
  <c r="AE16" i="46"/>
  <c r="AF16" i="46"/>
  <c r="AG16" i="46"/>
  <c r="AH16" i="46"/>
  <c r="AI16" i="46"/>
  <c r="AJ16" i="46"/>
  <c r="B16" i="46"/>
  <c r="AA11" i="46"/>
  <c r="AJ11" i="46"/>
  <c r="D13" i="61"/>
  <c r="D12" i="61"/>
  <c r="D11" i="61"/>
  <c r="D10" i="61"/>
  <c r="D9" i="61"/>
  <c r="D8" i="61"/>
  <c r="D7" i="61"/>
  <c r="D6" i="61"/>
  <c r="D5" i="61"/>
  <c r="D4" i="61"/>
  <c r="D3" i="61"/>
  <c r="AI16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AJ31" i="2"/>
  <c r="AK31" i="2"/>
  <c r="AL31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AJ32" i="2"/>
  <c r="AK32" i="2"/>
  <c r="AL32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AL33" i="2"/>
  <c r="D33" i="2"/>
  <c r="D32" i="2"/>
  <c r="D31" i="2"/>
  <c r="K20" i="57"/>
  <c r="J20" i="57"/>
  <c r="I20" i="57"/>
  <c r="H20" i="57"/>
  <c r="G20" i="57"/>
  <c r="F20" i="57"/>
  <c r="E20" i="57"/>
  <c r="D20" i="57"/>
  <c r="C20" i="57"/>
  <c r="B20" i="57"/>
  <c r="K19" i="57"/>
  <c r="J19" i="57"/>
  <c r="I19" i="57"/>
  <c r="H19" i="57"/>
  <c r="G19" i="57"/>
  <c r="F19" i="57"/>
  <c r="E19" i="57"/>
  <c r="D19" i="57"/>
  <c r="C19" i="57"/>
  <c r="B19" i="57"/>
  <c r="C40" i="2"/>
  <c r="B40" i="2"/>
  <c r="K16" i="57"/>
  <c r="K12" i="57"/>
  <c r="K9" i="57"/>
  <c r="K17" i="57"/>
  <c r="K18" i="57"/>
  <c r="AK17" i="21"/>
  <c r="AJ17" i="21"/>
  <c r="AI17" i="21"/>
  <c r="AH17" i="21"/>
  <c r="AG17" i="21"/>
  <c r="AF17" i="21"/>
  <c r="Y17" i="21"/>
  <c r="X17" i="21"/>
  <c r="W17" i="21"/>
  <c r="V17" i="21"/>
  <c r="U17" i="21"/>
  <c r="T17" i="21"/>
  <c r="M17" i="21"/>
  <c r="L17" i="21"/>
  <c r="K17" i="21"/>
  <c r="J17" i="21"/>
  <c r="I17" i="21"/>
  <c r="H17" i="21"/>
  <c r="D17" i="21"/>
  <c r="E17" i="21"/>
  <c r="F17" i="21"/>
  <c r="G17" i="21"/>
  <c r="N17" i="21"/>
  <c r="O17" i="21"/>
  <c r="P17" i="21"/>
  <c r="Q17" i="21"/>
  <c r="R17" i="21"/>
  <c r="S17" i="21"/>
  <c r="Z17" i="21"/>
  <c r="AA17" i="21"/>
  <c r="AB17" i="21"/>
  <c r="AC17" i="21"/>
  <c r="AD17" i="21"/>
  <c r="AE17" i="21"/>
  <c r="AL17" i="21"/>
  <c r="AE8" i="46"/>
  <c r="AL20" i="21"/>
  <c r="D37" i="21"/>
  <c r="E37" i="21"/>
  <c r="D36" i="21"/>
  <c r="F37" i="21"/>
  <c r="C37" i="21"/>
  <c r="C36" i="21"/>
  <c r="E36" i="21"/>
  <c r="F36" i="21"/>
  <c r="B37" i="21"/>
  <c r="B36" i="21"/>
  <c r="K36" i="21"/>
  <c r="K37" i="21"/>
  <c r="AJ11" i="14"/>
  <c r="AJ5" i="14"/>
  <c r="AJ12" i="12"/>
  <c r="AJ5" i="12"/>
  <c r="AJ23" i="8"/>
  <c r="AJ14" i="8"/>
  <c r="AJ17" i="8"/>
  <c r="AJ5" i="8"/>
  <c r="AJ15" i="46"/>
  <c r="C6" i="46"/>
  <c r="C17" i="46"/>
  <c r="D6" i="46"/>
  <c r="D17" i="46"/>
  <c r="E6" i="46"/>
  <c r="E17" i="46"/>
  <c r="F6" i="46"/>
  <c r="F17" i="46"/>
  <c r="G6" i="46"/>
  <c r="G17" i="46"/>
  <c r="H6" i="46"/>
  <c r="H17" i="46"/>
  <c r="I6" i="46"/>
  <c r="I17" i="46"/>
  <c r="J6" i="46"/>
  <c r="J17" i="46"/>
  <c r="K6" i="46"/>
  <c r="K17" i="46"/>
  <c r="L6" i="46"/>
  <c r="L17" i="46"/>
  <c r="M6" i="46"/>
  <c r="M17" i="46"/>
  <c r="N6" i="46"/>
  <c r="N17" i="46"/>
  <c r="O6" i="46"/>
  <c r="O17" i="46"/>
  <c r="P6" i="46"/>
  <c r="P17" i="46"/>
  <c r="Q6" i="46"/>
  <c r="Q17" i="46"/>
  <c r="R6" i="46"/>
  <c r="R17" i="46"/>
  <c r="S6" i="46"/>
  <c r="S17" i="46"/>
  <c r="T6" i="46"/>
  <c r="T17" i="46"/>
  <c r="U6" i="46"/>
  <c r="U17" i="46"/>
  <c r="V6" i="46"/>
  <c r="V17" i="46"/>
  <c r="W6" i="46"/>
  <c r="W17" i="46"/>
  <c r="X6" i="46"/>
  <c r="X17" i="46"/>
  <c r="Y6" i="46"/>
  <c r="Y17" i="46"/>
  <c r="Z6" i="46"/>
  <c r="Z17" i="46"/>
  <c r="AA6" i="46"/>
  <c r="AA17" i="46"/>
  <c r="AB6" i="46"/>
  <c r="AB17" i="46"/>
  <c r="AC6" i="46"/>
  <c r="AC17" i="46"/>
  <c r="AD6" i="46"/>
  <c r="AD17" i="46"/>
  <c r="AE6" i="46"/>
  <c r="AE17" i="46"/>
  <c r="AF6" i="46"/>
  <c r="AF17" i="46"/>
  <c r="AG6" i="46"/>
  <c r="AG17" i="46"/>
  <c r="AH6" i="46"/>
  <c r="AH17" i="46"/>
  <c r="AI6" i="46"/>
  <c r="AI17" i="46"/>
  <c r="AJ6" i="46"/>
  <c r="AJ17" i="46"/>
  <c r="C7" i="46"/>
  <c r="D7" i="46"/>
  <c r="E7" i="46"/>
  <c r="F7" i="46"/>
  <c r="G7" i="46"/>
  <c r="H7" i="46"/>
  <c r="I7" i="46"/>
  <c r="J7" i="46"/>
  <c r="K7" i="46"/>
  <c r="L7" i="46"/>
  <c r="M7" i="46"/>
  <c r="N7" i="46"/>
  <c r="O7" i="46"/>
  <c r="P7" i="46"/>
  <c r="Q7" i="46"/>
  <c r="R7" i="46"/>
  <c r="S7" i="46"/>
  <c r="T7" i="46"/>
  <c r="U7" i="46"/>
  <c r="V7" i="46"/>
  <c r="W7" i="46"/>
  <c r="X7" i="46"/>
  <c r="Y7" i="46"/>
  <c r="Z7" i="46"/>
  <c r="AA7" i="46"/>
  <c r="AB7" i="46"/>
  <c r="AC7" i="46"/>
  <c r="AD7" i="46"/>
  <c r="AE7" i="46"/>
  <c r="AF7" i="46"/>
  <c r="AG7" i="46"/>
  <c r="AH7" i="46"/>
  <c r="AI7" i="46"/>
  <c r="AJ7" i="46"/>
  <c r="C8" i="46"/>
  <c r="D8" i="46"/>
  <c r="E8" i="46"/>
  <c r="F8" i="46"/>
  <c r="G8" i="46"/>
  <c r="H8" i="46"/>
  <c r="I8" i="46"/>
  <c r="J8" i="46"/>
  <c r="K8" i="46"/>
  <c r="L8" i="46"/>
  <c r="M8" i="46"/>
  <c r="N8" i="46"/>
  <c r="O8" i="46"/>
  <c r="P8" i="46"/>
  <c r="Q8" i="46"/>
  <c r="R8" i="46"/>
  <c r="S8" i="46"/>
  <c r="T8" i="46"/>
  <c r="U8" i="46"/>
  <c r="V8" i="46"/>
  <c r="W8" i="46"/>
  <c r="X8" i="46"/>
  <c r="Y8" i="46"/>
  <c r="Z8" i="46"/>
  <c r="AA8" i="46"/>
  <c r="AB8" i="46"/>
  <c r="AC8" i="46"/>
  <c r="AD8" i="46"/>
  <c r="AF8" i="46"/>
  <c r="AG8" i="46"/>
  <c r="AH8" i="46"/>
  <c r="AI8" i="46"/>
  <c r="AJ8" i="46"/>
  <c r="C9" i="46"/>
  <c r="D9" i="46"/>
  <c r="E9" i="46"/>
  <c r="F9" i="46"/>
  <c r="G9" i="46"/>
  <c r="H9" i="46"/>
  <c r="I9" i="46"/>
  <c r="J9" i="46"/>
  <c r="K9" i="46"/>
  <c r="L9" i="46"/>
  <c r="M9" i="46"/>
  <c r="N9" i="46"/>
  <c r="O9" i="46"/>
  <c r="P9" i="46"/>
  <c r="Q9" i="46"/>
  <c r="R9" i="46"/>
  <c r="S9" i="46"/>
  <c r="T9" i="46"/>
  <c r="U9" i="46"/>
  <c r="V9" i="46"/>
  <c r="W9" i="46"/>
  <c r="X9" i="46"/>
  <c r="Y9" i="46"/>
  <c r="Z9" i="46"/>
  <c r="AA9" i="46"/>
  <c r="AB9" i="46"/>
  <c r="AC9" i="46"/>
  <c r="AD9" i="46"/>
  <c r="AE9" i="46"/>
  <c r="AF9" i="46"/>
  <c r="AG9" i="46"/>
  <c r="AH9" i="46"/>
  <c r="AI9" i="46"/>
  <c r="AJ9" i="46"/>
  <c r="C10" i="46"/>
  <c r="D10" i="46"/>
  <c r="E10" i="46"/>
  <c r="F10" i="46"/>
  <c r="G10" i="46"/>
  <c r="H10" i="46"/>
  <c r="I10" i="46"/>
  <c r="J10" i="46"/>
  <c r="K10" i="46"/>
  <c r="L10" i="46"/>
  <c r="M10" i="46"/>
  <c r="N10" i="46"/>
  <c r="O10" i="46"/>
  <c r="P10" i="46"/>
  <c r="Q10" i="46"/>
  <c r="R10" i="46"/>
  <c r="S10" i="46"/>
  <c r="T10" i="46"/>
  <c r="U10" i="46"/>
  <c r="V10" i="46"/>
  <c r="W10" i="46"/>
  <c r="X10" i="46"/>
  <c r="Y10" i="46"/>
  <c r="Z10" i="46"/>
  <c r="AA10" i="46"/>
  <c r="AB10" i="46"/>
  <c r="AC10" i="46"/>
  <c r="AD10" i="46"/>
  <c r="AE10" i="46"/>
  <c r="AF10" i="46"/>
  <c r="AG10" i="46"/>
  <c r="AH10" i="46"/>
  <c r="AI10" i="46"/>
  <c r="AJ10" i="46"/>
  <c r="C11" i="46"/>
  <c r="D11" i="46"/>
  <c r="E11" i="46"/>
  <c r="F11" i="46"/>
  <c r="G11" i="46"/>
  <c r="H11" i="46"/>
  <c r="I11" i="46"/>
  <c r="J11" i="46"/>
  <c r="K11" i="46"/>
  <c r="L11" i="46"/>
  <c r="M11" i="46"/>
  <c r="N11" i="46"/>
  <c r="O11" i="46"/>
  <c r="P11" i="46"/>
  <c r="Q11" i="46"/>
  <c r="R11" i="46"/>
  <c r="S11" i="46"/>
  <c r="T11" i="46"/>
  <c r="U11" i="46"/>
  <c r="V11" i="46"/>
  <c r="W11" i="46"/>
  <c r="X11" i="46"/>
  <c r="Y11" i="46"/>
  <c r="Z11" i="46"/>
  <c r="AB11" i="46"/>
  <c r="AC11" i="46"/>
  <c r="AD11" i="46"/>
  <c r="AE11" i="46"/>
  <c r="AF11" i="46"/>
  <c r="AG11" i="46"/>
  <c r="AH11" i="46"/>
  <c r="AI11" i="46"/>
  <c r="B11" i="46"/>
  <c r="B10" i="46"/>
  <c r="B9" i="46"/>
  <c r="B8" i="46"/>
  <c r="B7" i="46"/>
  <c r="AJ5" i="46"/>
  <c r="B6" i="46"/>
  <c r="B17" i="46"/>
  <c r="C17" i="10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Z17" i="10"/>
  <c r="AA17" i="10"/>
  <c r="AB17" i="10"/>
  <c r="AC17" i="10"/>
  <c r="AD17" i="10"/>
  <c r="AE17" i="10"/>
  <c r="AF17" i="10"/>
  <c r="AG17" i="10"/>
  <c r="AH17" i="10"/>
  <c r="AI17" i="10"/>
  <c r="AJ17" i="10"/>
  <c r="B17" i="10"/>
  <c r="AJ13" i="10"/>
  <c r="AJ5" i="10"/>
  <c r="AJ11" i="9"/>
  <c r="AJ5" i="9"/>
  <c r="C15" i="7"/>
  <c r="D15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X15" i="7"/>
  <c r="Y15" i="7"/>
  <c r="Z15" i="7"/>
  <c r="AA15" i="7"/>
  <c r="AB15" i="7"/>
  <c r="AC15" i="7"/>
  <c r="AD15" i="7"/>
  <c r="AE15" i="7"/>
  <c r="AF15" i="7"/>
  <c r="AG15" i="7"/>
  <c r="AH15" i="7"/>
  <c r="AI15" i="7"/>
  <c r="AJ15" i="7"/>
  <c r="B15" i="7"/>
  <c r="AJ29" i="7"/>
  <c r="AJ19" i="7"/>
  <c r="AJ5" i="7"/>
  <c r="AJ13" i="29"/>
  <c r="AJ5" i="29"/>
  <c r="AR4" i="23"/>
  <c r="AS4" i="23"/>
  <c r="AJ19" i="10"/>
  <c r="AJ13" i="46"/>
  <c r="AJ19" i="46"/>
  <c r="AL21" i="21"/>
  <c r="AL19" i="21"/>
  <c r="AL4" i="21"/>
  <c r="AL29" i="2"/>
  <c r="AL30" i="2"/>
  <c r="AL34" i="2"/>
  <c r="AL35" i="2"/>
  <c r="AL36" i="2"/>
  <c r="AL37" i="2"/>
  <c r="AL26" i="2"/>
  <c r="AL10" i="2"/>
  <c r="AG10" i="2"/>
  <c r="AH10" i="2"/>
  <c r="AI10" i="2"/>
  <c r="AJ10" i="2"/>
  <c r="AK10" i="2"/>
  <c r="AL28" i="2"/>
  <c r="AL16" i="2"/>
  <c r="AL12" i="2"/>
  <c r="AL5" i="2"/>
  <c r="K57" i="2"/>
  <c r="AL40" i="2"/>
  <c r="AL38" i="2"/>
  <c r="AL41" i="2"/>
  <c r="AL42" i="2"/>
  <c r="C12" i="57"/>
  <c r="D12" i="57"/>
  <c r="E12" i="57"/>
  <c r="F12" i="57"/>
  <c r="G12" i="57"/>
  <c r="H12" i="57"/>
  <c r="I12" i="57"/>
  <c r="J12" i="57"/>
  <c r="J4" i="57"/>
  <c r="J16" i="57"/>
  <c r="I4" i="57"/>
  <c r="I16" i="57"/>
  <c r="H4" i="57"/>
  <c r="H16" i="57"/>
  <c r="G4" i="57"/>
  <c r="G16" i="57"/>
  <c r="F4" i="57"/>
  <c r="F16" i="57"/>
  <c r="E4" i="57"/>
  <c r="E16" i="57"/>
  <c r="D4" i="57"/>
  <c r="D16" i="57"/>
  <c r="C4" i="57"/>
  <c r="C16" i="57"/>
  <c r="B4" i="57"/>
  <c r="B16" i="57"/>
  <c r="J9" i="57"/>
  <c r="J17" i="57"/>
  <c r="I9" i="57"/>
  <c r="I17" i="57"/>
  <c r="H9" i="57"/>
  <c r="H17" i="57"/>
  <c r="G17" i="57"/>
  <c r="F17" i="57"/>
  <c r="E9" i="57"/>
  <c r="E17" i="57"/>
  <c r="D9" i="57"/>
  <c r="D17" i="57"/>
  <c r="C9" i="57"/>
  <c r="C17" i="57"/>
  <c r="B9" i="57"/>
  <c r="B17" i="57"/>
  <c r="E21" i="57"/>
  <c r="F21" i="57"/>
  <c r="G21" i="57"/>
  <c r="D21" i="57"/>
  <c r="C21" i="57"/>
  <c r="K13" i="57"/>
  <c r="B21" i="57"/>
  <c r="K21" i="57"/>
  <c r="J21" i="57"/>
  <c r="I21" i="57"/>
  <c r="H21" i="57"/>
  <c r="B18" i="57"/>
  <c r="D18" i="57"/>
  <c r="F18" i="57"/>
  <c r="H18" i="57"/>
  <c r="J18" i="57"/>
  <c r="C18" i="57"/>
  <c r="E18" i="57"/>
  <c r="G18" i="57"/>
  <c r="I18" i="57"/>
  <c r="E13" i="57"/>
  <c r="I13" i="57"/>
  <c r="G13" i="57"/>
  <c r="H13" i="57"/>
  <c r="D13" i="57"/>
  <c r="C13" i="57"/>
  <c r="J13" i="57"/>
  <c r="F13" i="57"/>
  <c r="AR17" i="23"/>
  <c r="G36" i="21"/>
  <c r="G37" i="21"/>
  <c r="J37" i="21"/>
  <c r="I37" i="21"/>
  <c r="H37" i="21"/>
  <c r="J36" i="21"/>
  <c r="I36" i="21"/>
  <c r="H36" i="21"/>
  <c r="AH11" i="9"/>
  <c r="AI15" i="46"/>
  <c r="C13" i="10"/>
  <c r="C19" i="10"/>
  <c r="D13" i="10"/>
  <c r="D19" i="10"/>
  <c r="E13" i="10"/>
  <c r="E19" i="10"/>
  <c r="F13" i="10"/>
  <c r="F19" i="10"/>
  <c r="G13" i="10"/>
  <c r="G19" i="10"/>
  <c r="H13" i="10"/>
  <c r="H19" i="10"/>
  <c r="I13" i="10"/>
  <c r="I19" i="10"/>
  <c r="J13" i="10"/>
  <c r="J19" i="10"/>
  <c r="K13" i="10"/>
  <c r="K19" i="10"/>
  <c r="L13" i="10"/>
  <c r="L19" i="10"/>
  <c r="M13" i="10"/>
  <c r="M19" i="10"/>
  <c r="N13" i="10"/>
  <c r="N19" i="10"/>
  <c r="O13" i="10"/>
  <c r="O19" i="10"/>
  <c r="P13" i="10"/>
  <c r="P19" i="10"/>
  <c r="Q13" i="10"/>
  <c r="Q19" i="10"/>
  <c r="R13" i="10"/>
  <c r="R19" i="10"/>
  <c r="S13" i="10"/>
  <c r="S19" i="10"/>
  <c r="T13" i="10"/>
  <c r="T19" i="10"/>
  <c r="U13" i="10"/>
  <c r="U19" i="10"/>
  <c r="V13" i="10"/>
  <c r="V19" i="10"/>
  <c r="W13" i="10"/>
  <c r="W19" i="10"/>
  <c r="X13" i="10"/>
  <c r="X19" i="10"/>
  <c r="Y13" i="10"/>
  <c r="Y19" i="10"/>
  <c r="Z13" i="10"/>
  <c r="Z19" i="10"/>
  <c r="AA13" i="10"/>
  <c r="AA19" i="10"/>
  <c r="AB13" i="10"/>
  <c r="AB19" i="10"/>
  <c r="AC13" i="10"/>
  <c r="AC19" i="10"/>
  <c r="AD13" i="10"/>
  <c r="AD19" i="10"/>
  <c r="AE13" i="10"/>
  <c r="AE19" i="10"/>
  <c r="AF13" i="10"/>
  <c r="AF19" i="10"/>
  <c r="AG13" i="10"/>
  <c r="AG19" i="10"/>
  <c r="AH13" i="10"/>
  <c r="AH19" i="10"/>
  <c r="AI13" i="10"/>
  <c r="AI19" i="10"/>
  <c r="B13" i="10"/>
  <c r="B19" i="10"/>
  <c r="AI11" i="9"/>
  <c r="AI23" i="8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D10" i="2"/>
  <c r="AI14" i="8"/>
  <c r="AI29" i="7"/>
  <c r="AI11" i="14"/>
  <c r="AI12" i="12"/>
  <c r="AI13" i="29"/>
  <c r="AH15" i="46"/>
  <c r="AG15" i="46"/>
  <c r="AF15" i="46"/>
  <c r="AE15" i="46"/>
  <c r="AD15" i="46"/>
  <c r="AC15" i="46"/>
  <c r="AB15" i="46"/>
  <c r="AA15" i="46"/>
  <c r="AK20" i="21"/>
  <c r="AK21" i="21"/>
  <c r="AK19" i="21"/>
  <c r="C20" i="21"/>
  <c r="C21" i="21"/>
  <c r="B21" i="21"/>
  <c r="B20" i="21"/>
  <c r="C7" i="21"/>
  <c r="B7" i="21"/>
  <c r="C17" i="23"/>
  <c r="D17" i="23"/>
  <c r="E17" i="23"/>
  <c r="F17" i="23"/>
  <c r="G17" i="23"/>
  <c r="H17" i="23"/>
  <c r="I17" i="23"/>
  <c r="B17" i="23"/>
  <c r="AQ17" i="23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D37" i="2"/>
  <c r="AK35" i="2"/>
  <c r="AK36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D34" i="2"/>
  <c r="AK30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D29" i="2"/>
  <c r="AE29" i="2"/>
  <c r="AG29" i="2"/>
  <c r="AH29" i="2"/>
  <c r="AI29" i="2"/>
  <c r="AJ29" i="2"/>
  <c r="AK29" i="2"/>
  <c r="D29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D26" i="2"/>
  <c r="AK40" i="2"/>
  <c r="J57" i="2"/>
  <c r="C17" i="21"/>
  <c r="C19" i="21"/>
  <c r="B17" i="21"/>
  <c r="B19" i="21"/>
  <c r="AI13" i="46"/>
  <c r="AI19" i="46"/>
  <c r="H13" i="46"/>
  <c r="H19" i="46"/>
  <c r="P13" i="46"/>
  <c r="P19" i="46"/>
  <c r="T13" i="46"/>
  <c r="T19" i="46"/>
  <c r="X13" i="46"/>
  <c r="X19" i="46"/>
  <c r="AB13" i="46"/>
  <c r="AB19" i="46"/>
  <c r="C13" i="46"/>
  <c r="C19" i="46"/>
  <c r="G13" i="46"/>
  <c r="G19" i="46"/>
  <c r="S13" i="46"/>
  <c r="S19" i="46"/>
  <c r="W13" i="46"/>
  <c r="W19" i="46"/>
  <c r="AA13" i="46"/>
  <c r="AA19" i="46"/>
  <c r="AE13" i="46"/>
  <c r="AE19" i="46"/>
  <c r="D13" i="46"/>
  <c r="D19" i="46"/>
  <c r="K13" i="46"/>
  <c r="K19" i="46"/>
  <c r="L13" i="46"/>
  <c r="L19" i="46"/>
  <c r="O13" i="46"/>
  <c r="O19" i="46"/>
  <c r="AK38" i="2"/>
  <c r="E13" i="46"/>
  <c r="E19" i="46"/>
  <c r="Q13" i="46"/>
  <c r="Q19" i="46"/>
  <c r="Y13" i="46"/>
  <c r="Y19" i="46"/>
  <c r="AG13" i="46"/>
  <c r="AG19" i="46"/>
  <c r="B13" i="46"/>
  <c r="B19" i="46"/>
  <c r="F13" i="46"/>
  <c r="F19" i="46"/>
  <c r="J13" i="46"/>
  <c r="J19" i="46"/>
  <c r="N13" i="46"/>
  <c r="N19" i="46"/>
  <c r="R13" i="46"/>
  <c r="R19" i="46"/>
  <c r="V13" i="46"/>
  <c r="V19" i="46"/>
  <c r="Z13" i="46"/>
  <c r="Z19" i="46"/>
  <c r="AD13" i="46"/>
  <c r="AD19" i="46"/>
  <c r="AH13" i="46"/>
  <c r="AH19" i="46"/>
  <c r="AF13" i="46"/>
  <c r="AF19" i="46"/>
  <c r="I13" i="46"/>
  <c r="I19" i="46"/>
  <c r="M13" i="46"/>
  <c r="M19" i="46"/>
  <c r="U13" i="46"/>
  <c r="U19" i="46"/>
  <c r="AC13" i="46"/>
  <c r="AC19" i="46"/>
  <c r="AK41" i="2"/>
  <c r="AK42" i="2"/>
  <c r="B38" i="2"/>
  <c r="C38" i="2"/>
  <c r="C41" i="2"/>
  <c r="C42" i="2"/>
  <c r="B41" i="2"/>
  <c r="B42" i="2"/>
  <c r="AH11" i="14"/>
  <c r="AH12" i="12"/>
  <c r="AH23" i="8"/>
  <c r="AH14" i="8"/>
  <c r="AP17" i="23"/>
  <c r="AO17" i="23"/>
  <c r="AN17" i="23"/>
  <c r="AM17" i="23"/>
  <c r="AL17" i="23"/>
  <c r="AK17" i="23"/>
  <c r="AJ17" i="23"/>
  <c r="AI17" i="23"/>
  <c r="AH17" i="23"/>
  <c r="AG17" i="23"/>
  <c r="AF17" i="23"/>
  <c r="AE17" i="23"/>
  <c r="AD17" i="23"/>
  <c r="AC17" i="23"/>
  <c r="AB17" i="23"/>
  <c r="AA17" i="23"/>
  <c r="Z17" i="23"/>
  <c r="Y17" i="23"/>
  <c r="X17" i="23"/>
  <c r="W17" i="23"/>
  <c r="V17" i="23"/>
  <c r="U17" i="23"/>
  <c r="T17" i="23"/>
  <c r="S17" i="23"/>
  <c r="R17" i="23"/>
  <c r="Q17" i="23"/>
  <c r="P17" i="23"/>
  <c r="O17" i="23"/>
  <c r="N17" i="23"/>
  <c r="M17" i="23"/>
  <c r="L17" i="23"/>
  <c r="K17" i="23"/>
  <c r="J17" i="23"/>
  <c r="AH29" i="7"/>
  <c r="E20" i="21"/>
  <c r="F20" i="21"/>
  <c r="G20" i="21"/>
  <c r="H20" i="21"/>
  <c r="I20" i="21"/>
  <c r="J20" i="21"/>
  <c r="K20" i="21"/>
  <c r="L20" i="21"/>
  <c r="M20" i="21"/>
  <c r="N20" i="21"/>
  <c r="O20" i="21"/>
  <c r="P20" i="21"/>
  <c r="Q20" i="21"/>
  <c r="R20" i="21"/>
  <c r="S20" i="21"/>
  <c r="T20" i="21"/>
  <c r="U20" i="21"/>
  <c r="V20" i="21"/>
  <c r="W20" i="21"/>
  <c r="X20" i="21"/>
  <c r="Y20" i="21"/>
  <c r="Z20" i="21"/>
  <c r="AA20" i="21"/>
  <c r="AB20" i="21"/>
  <c r="AC20" i="21"/>
  <c r="AD20" i="21"/>
  <c r="AE20" i="21"/>
  <c r="AF20" i="21"/>
  <c r="AG20" i="21"/>
  <c r="AH20" i="21"/>
  <c r="AI20" i="21"/>
  <c r="AJ20" i="21"/>
  <c r="E21" i="21"/>
  <c r="F21" i="21"/>
  <c r="G21" i="21"/>
  <c r="H21" i="21"/>
  <c r="I21" i="21"/>
  <c r="J21" i="21"/>
  <c r="K21" i="21"/>
  <c r="L21" i="21"/>
  <c r="M21" i="21"/>
  <c r="N21" i="21"/>
  <c r="O21" i="21"/>
  <c r="P21" i="21"/>
  <c r="Q21" i="21"/>
  <c r="R21" i="21"/>
  <c r="S21" i="21"/>
  <c r="T21" i="21"/>
  <c r="U21" i="21"/>
  <c r="V21" i="21"/>
  <c r="W21" i="21"/>
  <c r="X21" i="21"/>
  <c r="Y21" i="21"/>
  <c r="Z21" i="21"/>
  <c r="AA21" i="21"/>
  <c r="AB21" i="21"/>
  <c r="AC21" i="21"/>
  <c r="AD21" i="21"/>
  <c r="AE21" i="21"/>
  <c r="AF21" i="21"/>
  <c r="AG21" i="21"/>
  <c r="AH21" i="21"/>
  <c r="AI21" i="21"/>
  <c r="AJ21" i="21"/>
  <c r="D21" i="21"/>
  <c r="D20" i="21"/>
  <c r="AJ19" i="21"/>
  <c r="E30" i="2"/>
  <c r="E40" i="2"/>
  <c r="F30" i="2"/>
  <c r="F40" i="2"/>
  <c r="G30" i="2"/>
  <c r="H30" i="2"/>
  <c r="I30" i="2"/>
  <c r="J30" i="2"/>
  <c r="K30" i="2"/>
  <c r="L30" i="2"/>
  <c r="M30" i="2"/>
  <c r="N30" i="2"/>
  <c r="O30" i="2"/>
  <c r="P30" i="2"/>
  <c r="Q30" i="2"/>
  <c r="Q40" i="2"/>
  <c r="R30" i="2"/>
  <c r="R40" i="2"/>
  <c r="S30" i="2"/>
  <c r="S40" i="2"/>
  <c r="T30" i="2"/>
  <c r="T4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D36" i="2"/>
  <c r="D35" i="2"/>
  <c r="D30" i="2"/>
  <c r="D40" i="2"/>
  <c r="G57" i="2"/>
  <c r="AH40" i="2"/>
  <c r="F57" i="2"/>
  <c r="AG40" i="2"/>
  <c r="E57" i="2"/>
  <c r="AF40" i="2"/>
  <c r="AE40" i="2"/>
  <c r="C57" i="2"/>
  <c r="AD40" i="2"/>
  <c r="P40" i="2"/>
  <c r="B57" i="2"/>
  <c r="AC40" i="2"/>
  <c r="O40" i="2"/>
  <c r="AB40" i="2"/>
  <c r="N40" i="2"/>
  <c r="AA40" i="2"/>
  <c r="M40" i="2"/>
  <c r="Z40" i="2"/>
  <c r="L40" i="2"/>
  <c r="Y40" i="2"/>
  <c r="K40" i="2"/>
  <c r="X40" i="2"/>
  <c r="J40" i="2"/>
  <c r="W40" i="2"/>
  <c r="I40" i="2"/>
  <c r="I57" i="2"/>
  <c r="AJ40" i="2"/>
  <c r="AJ42" i="2"/>
  <c r="V40" i="2"/>
  <c r="H40" i="2"/>
  <c r="H57" i="2"/>
  <c r="AI40" i="2"/>
  <c r="U40" i="2"/>
  <c r="G40" i="2"/>
  <c r="D57" i="2"/>
  <c r="AJ38" i="2"/>
  <c r="C13" i="29"/>
  <c r="D13" i="29"/>
  <c r="E13" i="29"/>
  <c r="F13" i="29"/>
  <c r="G13" i="29"/>
  <c r="H13" i="29"/>
  <c r="I13" i="29"/>
  <c r="J13" i="29"/>
  <c r="K13" i="29"/>
  <c r="L13" i="29"/>
  <c r="M13" i="29"/>
  <c r="N13" i="29"/>
  <c r="O13" i="29"/>
  <c r="P13" i="29"/>
  <c r="Q13" i="29"/>
  <c r="R13" i="29"/>
  <c r="S13" i="29"/>
  <c r="T13" i="29"/>
  <c r="U13" i="29"/>
  <c r="V13" i="29"/>
  <c r="W13" i="29"/>
  <c r="X13" i="29"/>
  <c r="Y13" i="29"/>
  <c r="Z13" i="29"/>
  <c r="AA13" i="29"/>
  <c r="AB13" i="29"/>
  <c r="AC13" i="29"/>
  <c r="AD13" i="29"/>
  <c r="AE13" i="29"/>
  <c r="AF13" i="29"/>
  <c r="AG13" i="29"/>
  <c r="AH13" i="29"/>
  <c r="B13" i="29"/>
  <c r="AJ41" i="2"/>
  <c r="K57" i="27"/>
  <c r="J57" i="27"/>
  <c r="I57" i="27"/>
  <c r="H57" i="27"/>
  <c r="G57" i="27"/>
  <c r="F57" i="27"/>
  <c r="E57" i="27"/>
  <c r="D57" i="27"/>
  <c r="C57" i="27"/>
  <c r="K56" i="27"/>
  <c r="J56" i="27"/>
  <c r="I56" i="27"/>
  <c r="H56" i="27"/>
  <c r="G56" i="27"/>
  <c r="F56" i="27"/>
  <c r="E56" i="27"/>
  <c r="D56" i="27"/>
  <c r="C56" i="27"/>
  <c r="K55" i="27"/>
  <c r="J55" i="27"/>
  <c r="I55" i="27"/>
  <c r="H55" i="27"/>
  <c r="G55" i="27"/>
  <c r="F55" i="27"/>
  <c r="E55" i="27"/>
  <c r="D55" i="27"/>
  <c r="C55" i="27"/>
  <c r="K54" i="27"/>
  <c r="J54" i="27"/>
  <c r="I54" i="27"/>
  <c r="H54" i="27"/>
  <c r="G54" i="27"/>
  <c r="F54" i="27"/>
  <c r="E54" i="27"/>
  <c r="D54" i="27"/>
  <c r="C54" i="27"/>
  <c r="K53" i="27"/>
  <c r="J53" i="27"/>
  <c r="I53" i="27"/>
  <c r="H53" i="27"/>
  <c r="G53" i="27"/>
  <c r="F53" i="27"/>
  <c r="E53" i="27"/>
  <c r="D53" i="27"/>
  <c r="C53" i="27"/>
  <c r="K52" i="27"/>
  <c r="J52" i="27"/>
  <c r="I52" i="27"/>
  <c r="H52" i="27"/>
  <c r="G52" i="27"/>
  <c r="F52" i="27"/>
  <c r="E52" i="27"/>
  <c r="D52" i="27"/>
  <c r="C52" i="27"/>
  <c r="K51" i="27"/>
  <c r="J51" i="27"/>
  <c r="I51" i="27"/>
  <c r="H51" i="27"/>
  <c r="G51" i="27"/>
  <c r="F51" i="27"/>
  <c r="E51" i="27"/>
  <c r="D51" i="27"/>
  <c r="C51" i="27"/>
  <c r="K50" i="27"/>
  <c r="J50" i="27"/>
  <c r="I50" i="27"/>
  <c r="H50" i="27"/>
  <c r="G50" i="27"/>
  <c r="F50" i="27"/>
  <c r="E50" i="27"/>
  <c r="D50" i="27"/>
  <c r="C50" i="27"/>
  <c r="K49" i="27"/>
  <c r="J49" i="27"/>
  <c r="I49" i="27"/>
  <c r="H49" i="27"/>
  <c r="G49" i="27"/>
  <c r="F49" i="27"/>
  <c r="E49" i="27"/>
  <c r="D49" i="27"/>
  <c r="C49" i="27"/>
  <c r="K48" i="27"/>
  <c r="J48" i="27"/>
  <c r="I48" i="27"/>
  <c r="H48" i="27"/>
  <c r="G48" i="27"/>
  <c r="F48" i="27"/>
  <c r="E48" i="27"/>
  <c r="D48" i="27"/>
  <c r="C48" i="27"/>
  <c r="K47" i="27"/>
  <c r="J47" i="27"/>
  <c r="I47" i="27"/>
  <c r="H47" i="27"/>
  <c r="G47" i="27"/>
  <c r="F47" i="27"/>
  <c r="E47" i="27"/>
  <c r="D47" i="27"/>
  <c r="C47" i="27"/>
  <c r="K46" i="27"/>
  <c r="J46" i="27"/>
  <c r="I46" i="27"/>
  <c r="H46" i="27"/>
  <c r="G46" i="27"/>
  <c r="F46" i="27"/>
  <c r="E46" i="27"/>
  <c r="D46" i="27"/>
  <c r="C46" i="27"/>
  <c r="K45" i="27"/>
  <c r="J45" i="27"/>
  <c r="I45" i="27"/>
  <c r="H45" i="27"/>
  <c r="G45" i="27"/>
  <c r="F45" i="27"/>
  <c r="E45" i="27"/>
  <c r="D45" i="27"/>
  <c r="C45" i="27"/>
  <c r="K44" i="27"/>
  <c r="J44" i="27"/>
  <c r="I44" i="27"/>
  <c r="H44" i="27"/>
  <c r="G44" i="27"/>
  <c r="F44" i="27"/>
  <c r="E44" i="27"/>
  <c r="D44" i="27"/>
  <c r="C44" i="27"/>
  <c r="K43" i="27"/>
  <c r="J43" i="27"/>
  <c r="I43" i="27"/>
  <c r="H43" i="27"/>
  <c r="G43" i="27"/>
  <c r="F43" i="27"/>
  <c r="E43" i="27"/>
  <c r="D43" i="27"/>
  <c r="C43" i="27"/>
  <c r="K42" i="27"/>
  <c r="J42" i="27"/>
  <c r="I42" i="27"/>
  <c r="H42" i="27"/>
  <c r="G42" i="27"/>
  <c r="F42" i="27"/>
  <c r="E42" i="27"/>
  <c r="D42" i="27"/>
  <c r="C42" i="27"/>
  <c r="K41" i="27"/>
  <c r="J41" i="27"/>
  <c r="I41" i="27"/>
  <c r="H41" i="27"/>
  <c r="G41" i="27"/>
  <c r="F41" i="27"/>
  <c r="E41" i="27"/>
  <c r="D41" i="27"/>
  <c r="C41" i="27"/>
  <c r="K40" i="27"/>
  <c r="J40" i="27"/>
  <c r="I40" i="27"/>
  <c r="H40" i="27"/>
  <c r="G40" i="27"/>
  <c r="F40" i="27"/>
  <c r="E40" i="27"/>
  <c r="D40" i="27"/>
  <c r="C40" i="27"/>
  <c r="K39" i="27"/>
  <c r="J39" i="27"/>
  <c r="I39" i="27"/>
  <c r="H39" i="27"/>
  <c r="G39" i="27"/>
  <c r="F39" i="27"/>
  <c r="E39" i="27"/>
  <c r="D39" i="27"/>
  <c r="C39" i="27"/>
  <c r="K38" i="27"/>
  <c r="J38" i="27"/>
  <c r="I38" i="27"/>
  <c r="H38" i="27"/>
  <c r="G38" i="27"/>
  <c r="F38" i="27"/>
  <c r="E38" i="27"/>
  <c r="D38" i="27"/>
  <c r="C38" i="27"/>
  <c r="K37" i="27"/>
  <c r="J37" i="27"/>
  <c r="I37" i="27"/>
  <c r="H37" i="27"/>
  <c r="G37" i="27"/>
  <c r="F37" i="27"/>
  <c r="E37" i="27"/>
  <c r="D37" i="27"/>
  <c r="C37" i="27"/>
  <c r="K36" i="27"/>
  <c r="J36" i="27"/>
  <c r="I36" i="27"/>
  <c r="H36" i="27"/>
  <c r="G36" i="27"/>
  <c r="F36" i="27"/>
  <c r="E36" i="27"/>
  <c r="D36" i="27"/>
  <c r="C36" i="27"/>
  <c r="K35" i="27"/>
  <c r="J35" i="27"/>
  <c r="I35" i="27"/>
  <c r="H35" i="27"/>
  <c r="G35" i="27"/>
  <c r="F35" i="27"/>
  <c r="E35" i="27"/>
  <c r="D35" i="27"/>
  <c r="C35" i="27"/>
  <c r="K34" i="27"/>
  <c r="J34" i="27"/>
  <c r="I34" i="27"/>
  <c r="H34" i="27"/>
  <c r="G34" i="27"/>
  <c r="F34" i="27"/>
  <c r="E34" i="27"/>
  <c r="D34" i="27"/>
  <c r="C34" i="27"/>
  <c r="K33" i="27"/>
  <c r="J33" i="27"/>
  <c r="I33" i="27"/>
  <c r="H33" i="27"/>
  <c r="G33" i="27"/>
  <c r="F33" i="27"/>
  <c r="E33" i="27"/>
  <c r="D33" i="27"/>
  <c r="C33" i="27"/>
  <c r="K32" i="27"/>
  <c r="J32" i="27"/>
  <c r="I32" i="27"/>
  <c r="H32" i="27"/>
  <c r="G32" i="27"/>
  <c r="F32" i="27"/>
  <c r="E32" i="27"/>
  <c r="D32" i="27"/>
  <c r="C32" i="27"/>
  <c r="K31" i="27"/>
  <c r="J31" i="27"/>
  <c r="I31" i="27"/>
  <c r="H31" i="27"/>
  <c r="G31" i="27"/>
  <c r="F31" i="27"/>
  <c r="E31" i="27"/>
  <c r="D31" i="27"/>
  <c r="C31" i="27"/>
  <c r="K30" i="27"/>
  <c r="J30" i="27"/>
  <c r="I30" i="27"/>
  <c r="H30" i="27"/>
  <c r="G30" i="27"/>
  <c r="F30" i="27"/>
  <c r="E30" i="27"/>
  <c r="D30" i="27"/>
  <c r="C30" i="27"/>
  <c r="K29" i="27"/>
  <c r="J29" i="27"/>
  <c r="I29" i="27"/>
  <c r="H29" i="27"/>
  <c r="G29" i="27"/>
  <c r="F29" i="27"/>
  <c r="E29" i="27"/>
  <c r="D29" i="27"/>
  <c r="C29" i="27"/>
  <c r="K28" i="27"/>
  <c r="J28" i="27"/>
  <c r="I28" i="27"/>
  <c r="H28" i="27"/>
  <c r="G28" i="27"/>
  <c r="F28" i="27"/>
  <c r="E28" i="27"/>
  <c r="D28" i="27"/>
  <c r="C28" i="27"/>
  <c r="K27" i="27"/>
  <c r="J27" i="27"/>
  <c r="I27" i="27"/>
  <c r="H27" i="27"/>
  <c r="G27" i="27"/>
  <c r="F27" i="27"/>
  <c r="E27" i="27"/>
  <c r="D27" i="27"/>
  <c r="C27" i="27"/>
  <c r="K26" i="27"/>
  <c r="J26" i="27"/>
  <c r="I26" i="27"/>
  <c r="H26" i="27"/>
  <c r="G26" i="27"/>
  <c r="F26" i="27"/>
  <c r="E26" i="27"/>
  <c r="D26" i="27"/>
  <c r="C26" i="27"/>
  <c r="K25" i="27"/>
  <c r="J25" i="27"/>
  <c r="I25" i="27"/>
  <c r="H25" i="27"/>
  <c r="G25" i="27"/>
  <c r="F25" i="27"/>
  <c r="E25" i="27"/>
  <c r="D25" i="27"/>
  <c r="C25" i="27"/>
  <c r="K24" i="27"/>
  <c r="J24" i="27"/>
  <c r="I24" i="27"/>
  <c r="H24" i="27"/>
  <c r="G24" i="27"/>
  <c r="F24" i="27"/>
  <c r="E24" i="27"/>
  <c r="D24" i="27"/>
  <c r="C24" i="27"/>
  <c r="K23" i="27"/>
  <c r="J23" i="27"/>
  <c r="I23" i="27"/>
  <c r="H23" i="27"/>
  <c r="G23" i="27"/>
  <c r="F23" i="27"/>
  <c r="E23" i="27"/>
  <c r="D23" i="27"/>
  <c r="C23" i="27"/>
  <c r="K22" i="27"/>
  <c r="J22" i="27"/>
  <c r="I22" i="27"/>
  <c r="H22" i="27"/>
  <c r="G22" i="27"/>
  <c r="F22" i="27"/>
  <c r="E22" i="27"/>
  <c r="D22" i="27"/>
  <c r="C22" i="27"/>
  <c r="K21" i="27"/>
  <c r="J21" i="27"/>
  <c r="I21" i="27"/>
  <c r="H21" i="27"/>
  <c r="G21" i="27"/>
  <c r="F21" i="27"/>
  <c r="E21" i="27"/>
  <c r="D21" i="27"/>
  <c r="C21" i="27"/>
  <c r="K20" i="27"/>
  <c r="J20" i="27"/>
  <c r="I20" i="27"/>
  <c r="H20" i="27"/>
  <c r="G20" i="27"/>
  <c r="F20" i="27"/>
  <c r="E20" i="27"/>
  <c r="D20" i="27"/>
  <c r="C20" i="27"/>
  <c r="K19" i="27"/>
  <c r="J19" i="27"/>
  <c r="I19" i="27"/>
  <c r="H19" i="27"/>
  <c r="G19" i="27"/>
  <c r="F19" i="27"/>
  <c r="E19" i="27"/>
  <c r="D19" i="27"/>
  <c r="C19" i="27"/>
  <c r="K18" i="27"/>
  <c r="J18" i="27"/>
  <c r="I18" i="27"/>
  <c r="H18" i="27"/>
  <c r="G18" i="27"/>
  <c r="F18" i="27"/>
  <c r="E18" i="27"/>
  <c r="D18" i="27"/>
  <c r="C18" i="27"/>
  <c r="K17" i="27"/>
  <c r="J17" i="27"/>
  <c r="I17" i="27"/>
  <c r="H17" i="27"/>
  <c r="G17" i="27"/>
  <c r="F17" i="27"/>
  <c r="E17" i="27"/>
  <c r="D17" i="27"/>
  <c r="C17" i="27"/>
  <c r="K16" i="27"/>
  <c r="J16" i="27"/>
  <c r="I16" i="27"/>
  <c r="H16" i="27"/>
  <c r="G16" i="27"/>
  <c r="F16" i="27"/>
  <c r="E16" i="27"/>
  <c r="D16" i="27"/>
  <c r="C16" i="27"/>
  <c r="K15" i="27"/>
  <c r="J15" i="27"/>
  <c r="I15" i="27"/>
  <c r="H15" i="27"/>
  <c r="G15" i="27"/>
  <c r="F15" i="27"/>
  <c r="E15" i="27"/>
  <c r="D15" i="27"/>
  <c r="C15" i="27"/>
  <c r="K14" i="27"/>
  <c r="J14" i="27"/>
  <c r="I14" i="27"/>
  <c r="H14" i="27"/>
  <c r="G14" i="27"/>
  <c r="F14" i="27"/>
  <c r="E14" i="27"/>
  <c r="D14" i="27"/>
  <c r="C14" i="27"/>
  <c r="K13" i="27"/>
  <c r="J13" i="27"/>
  <c r="I13" i="27"/>
  <c r="H13" i="27"/>
  <c r="G13" i="27"/>
  <c r="F13" i="27"/>
  <c r="E13" i="27"/>
  <c r="D13" i="27"/>
  <c r="C13" i="27"/>
  <c r="K12" i="27"/>
  <c r="J12" i="27"/>
  <c r="I12" i="27"/>
  <c r="H12" i="27"/>
  <c r="G12" i="27"/>
  <c r="F12" i="27"/>
  <c r="E12" i="27"/>
  <c r="D12" i="27"/>
  <c r="C12" i="27"/>
  <c r="K11" i="27"/>
  <c r="J11" i="27"/>
  <c r="I11" i="27"/>
  <c r="H11" i="27"/>
  <c r="G11" i="27"/>
  <c r="F11" i="27"/>
  <c r="E11" i="27"/>
  <c r="D11" i="27"/>
  <c r="C11" i="27"/>
  <c r="K10" i="27"/>
  <c r="J10" i="27"/>
  <c r="I10" i="27"/>
  <c r="H10" i="27"/>
  <c r="G10" i="27"/>
  <c r="F10" i="27"/>
  <c r="E10" i="27"/>
  <c r="D10" i="27"/>
  <c r="C10" i="27"/>
  <c r="K9" i="27"/>
  <c r="J9" i="27"/>
  <c r="I9" i="27"/>
  <c r="H9" i="27"/>
  <c r="G9" i="27"/>
  <c r="F9" i="27"/>
  <c r="E9" i="27"/>
  <c r="D9" i="27"/>
  <c r="C9" i="27"/>
  <c r="K8" i="27"/>
  <c r="J8" i="27"/>
  <c r="I8" i="27"/>
  <c r="H8" i="27"/>
  <c r="G8" i="27"/>
  <c r="F8" i="27"/>
  <c r="E8" i="27"/>
  <c r="D8" i="27"/>
  <c r="C8" i="27"/>
  <c r="K7" i="27"/>
  <c r="J7" i="27"/>
  <c r="I7" i="27"/>
  <c r="H7" i="27"/>
  <c r="G7" i="27"/>
  <c r="F7" i="27"/>
  <c r="E7" i="27"/>
  <c r="D7" i="27"/>
  <c r="C7" i="27"/>
  <c r="K6" i="27"/>
  <c r="J6" i="27"/>
  <c r="I6" i="27"/>
  <c r="H6" i="27"/>
  <c r="G6" i="27"/>
  <c r="F6" i="27"/>
  <c r="E6" i="27"/>
  <c r="D6" i="27"/>
  <c r="C6" i="27"/>
  <c r="B32" i="27"/>
  <c r="B37" i="27"/>
  <c r="B30" i="27"/>
  <c r="B47" i="27"/>
  <c r="B54" i="27"/>
  <c r="B21" i="27"/>
  <c r="B22" i="27"/>
  <c r="B38" i="27"/>
  <c r="B46" i="27"/>
  <c r="B14" i="27"/>
  <c r="B9" i="27"/>
  <c r="B10" i="27"/>
  <c r="B13" i="27"/>
  <c r="B55" i="27"/>
  <c r="B16" i="27"/>
  <c r="B24" i="27"/>
  <c r="B36" i="27"/>
  <c r="B44" i="27"/>
  <c r="B52" i="27"/>
  <c r="B57" i="27"/>
  <c r="B18" i="27"/>
  <c r="B26" i="27"/>
  <c r="B34" i="27"/>
  <c r="B41" i="27"/>
  <c r="B42" i="27"/>
  <c r="B50" i="27"/>
  <c r="B15" i="27"/>
  <c r="B17" i="27"/>
  <c r="B25" i="27"/>
  <c r="B27" i="27"/>
  <c r="B35" i="27"/>
  <c r="B43" i="27"/>
  <c r="B51" i="27"/>
  <c r="B7" i="27"/>
  <c r="B23" i="27"/>
  <c r="B29" i="27"/>
  <c r="B11" i="27"/>
  <c r="B19" i="27"/>
  <c r="B8" i="27"/>
  <c r="B12" i="27"/>
  <c r="B20" i="27"/>
  <c r="B28" i="27"/>
  <c r="B40" i="27"/>
  <c r="B31" i="27"/>
  <c r="B39" i="27"/>
  <c r="B45" i="27"/>
  <c r="B53" i="27"/>
  <c r="B56" i="27"/>
  <c r="B6" i="27"/>
  <c r="B48" i="27"/>
  <c r="B33" i="27"/>
  <c r="B49" i="27"/>
  <c r="E19" i="21"/>
  <c r="F19" i="21"/>
  <c r="G19" i="21"/>
  <c r="H19" i="21"/>
  <c r="I19" i="21"/>
  <c r="J19" i="21"/>
  <c r="K19" i="21"/>
  <c r="L19" i="21"/>
  <c r="M19" i="21"/>
  <c r="N19" i="21"/>
  <c r="O19" i="21"/>
  <c r="P19" i="21"/>
  <c r="Q19" i="21"/>
  <c r="R19" i="21"/>
  <c r="S19" i="21"/>
  <c r="T19" i="21"/>
  <c r="U19" i="21"/>
  <c r="V19" i="21"/>
  <c r="W19" i="21"/>
  <c r="X19" i="21"/>
  <c r="Y19" i="21"/>
  <c r="Z19" i="21"/>
  <c r="AA19" i="21"/>
  <c r="AB19" i="21"/>
  <c r="AC19" i="21"/>
  <c r="AD19" i="21"/>
  <c r="AE19" i="21"/>
  <c r="AF19" i="21"/>
  <c r="AG19" i="21"/>
  <c r="AH19" i="21"/>
  <c r="AI19" i="21"/>
  <c r="D19" i="21"/>
  <c r="AG11" i="14"/>
  <c r="AG12" i="12"/>
  <c r="AG11" i="9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AG14" i="8"/>
  <c r="AG29" i="7"/>
  <c r="AI5" i="2"/>
  <c r="AI12" i="2"/>
  <c r="AI28" i="2"/>
  <c r="AI38" i="2"/>
  <c r="AI41" i="2"/>
  <c r="AI42" i="2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V14" i="8"/>
  <c r="W14" i="8"/>
  <c r="X14" i="8"/>
  <c r="Y14" i="8"/>
  <c r="Z14" i="8"/>
  <c r="AA14" i="8"/>
  <c r="AB14" i="8"/>
  <c r="AC14" i="8"/>
  <c r="AD14" i="8"/>
  <c r="AE14" i="8"/>
  <c r="AF14" i="8"/>
  <c r="B14" i="8"/>
  <c r="AF11" i="14"/>
  <c r="C11" i="14"/>
  <c r="D11" i="14"/>
  <c r="E11" i="14"/>
  <c r="F11" i="14"/>
  <c r="G11" i="14"/>
  <c r="H11" i="14"/>
  <c r="I11" i="14"/>
  <c r="J11" i="14"/>
  <c r="K11" i="14"/>
  <c r="L11" i="14"/>
  <c r="M11" i="14"/>
  <c r="N11" i="14"/>
  <c r="O11" i="14"/>
  <c r="P11" i="14"/>
  <c r="Q11" i="14"/>
  <c r="R11" i="14"/>
  <c r="S11" i="14"/>
  <c r="T11" i="14"/>
  <c r="U11" i="14"/>
  <c r="V11" i="14"/>
  <c r="W11" i="14"/>
  <c r="X11" i="14"/>
  <c r="Y11" i="14"/>
  <c r="Z11" i="14"/>
  <c r="AA11" i="14"/>
  <c r="AB11" i="14"/>
  <c r="AC11" i="14"/>
  <c r="AD11" i="14"/>
  <c r="AE11" i="14"/>
  <c r="B11" i="14"/>
  <c r="AF12" i="12"/>
  <c r="AF11" i="9"/>
  <c r="N38" i="2"/>
  <c r="AA38" i="2"/>
  <c r="W38" i="2"/>
  <c r="M38" i="2"/>
  <c r="F38" i="2"/>
  <c r="AC38" i="2"/>
  <c r="H38" i="2"/>
  <c r="Q38" i="2"/>
  <c r="AB38" i="2"/>
  <c r="I38" i="2"/>
  <c r="Y38" i="2"/>
  <c r="X38" i="2"/>
  <c r="J38" i="2"/>
  <c r="Z38" i="2"/>
  <c r="R38" i="2"/>
  <c r="K38" i="2"/>
  <c r="AG38" i="2"/>
  <c r="D38" i="2"/>
  <c r="AD38" i="2"/>
  <c r="O38" i="2"/>
  <c r="AF38" i="2"/>
  <c r="S38" i="2"/>
  <c r="E38" i="2"/>
  <c r="U38" i="2"/>
  <c r="G38" i="2"/>
  <c r="T38" i="2"/>
  <c r="V38" i="2"/>
  <c r="AE38" i="2"/>
  <c r="L38" i="2"/>
  <c r="P38" i="2"/>
  <c r="AH38" i="2"/>
  <c r="AF29" i="7"/>
  <c r="D41" i="2"/>
  <c r="D42" i="2"/>
  <c r="M41" i="2"/>
  <c r="M42" i="2"/>
  <c r="AH41" i="2"/>
  <c r="AH42" i="2"/>
  <c r="AG41" i="2"/>
  <c r="AG42" i="2"/>
  <c r="W42" i="2"/>
  <c r="W41" i="2"/>
  <c r="P41" i="2"/>
  <c r="P42" i="2"/>
  <c r="K41" i="2"/>
  <c r="K42" i="2"/>
  <c r="AA41" i="2"/>
  <c r="AA42" i="2"/>
  <c r="L41" i="2"/>
  <c r="L42" i="2"/>
  <c r="R41" i="2"/>
  <c r="R42" i="2"/>
  <c r="N41" i="2"/>
  <c r="N42" i="2"/>
  <c r="AE41" i="2"/>
  <c r="AE42" i="2"/>
  <c r="Z41" i="2"/>
  <c r="Z42" i="2"/>
  <c r="V41" i="2"/>
  <c r="V42" i="2"/>
  <c r="J41" i="2"/>
  <c r="J42" i="2"/>
  <c r="T41" i="2"/>
  <c r="T42" i="2"/>
  <c r="X41" i="2"/>
  <c r="X42" i="2"/>
  <c r="G41" i="2"/>
  <c r="G42" i="2"/>
  <c r="Y41" i="2"/>
  <c r="Y42" i="2"/>
  <c r="U41" i="2"/>
  <c r="U42" i="2"/>
  <c r="I41" i="2"/>
  <c r="I42" i="2"/>
  <c r="E41" i="2"/>
  <c r="E42" i="2"/>
  <c r="AB41" i="2"/>
  <c r="AB42" i="2"/>
  <c r="S41" i="2"/>
  <c r="S42" i="2"/>
  <c r="Q41" i="2"/>
  <c r="Q42" i="2"/>
  <c r="AF41" i="2"/>
  <c r="AF42" i="2"/>
  <c r="H41" i="2"/>
  <c r="H42" i="2"/>
  <c r="O41" i="2"/>
  <c r="O42" i="2"/>
  <c r="AC41" i="2"/>
  <c r="AC42" i="2"/>
  <c r="AD41" i="2"/>
  <c r="AD42" i="2"/>
  <c r="F41" i="2"/>
  <c r="F42" i="2"/>
  <c r="C12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W12" i="12"/>
  <c r="X12" i="12"/>
  <c r="Y12" i="12"/>
  <c r="Z12" i="12"/>
  <c r="AA12" i="12"/>
  <c r="AB12" i="12"/>
  <c r="AC12" i="12"/>
  <c r="AD12" i="12"/>
  <c r="AE12" i="12"/>
  <c r="B12" i="12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AA11" i="9"/>
  <c r="AB11" i="9"/>
  <c r="AC11" i="9"/>
  <c r="AD11" i="9"/>
  <c r="AE11" i="9"/>
  <c r="B11" i="9"/>
  <c r="C29" i="7"/>
  <c r="D29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T29" i="7"/>
  <c r="U29" i="7"/>
  <c r="V29" i="7"/>
  <c r="W29" i="7"/>
  <c r="X29" i="7"/>
  <c r="Y29" i="7"/>
  <c r="Z29" i="7"/>
  <c r="AA29" i="7"/>
  <c r="AB29" i="7"/>
  <c r="AC29" i="7"/>
  <c r="AD29" i="7"/>
  <c r="AE29" i="7"/>
  <c r="B29" i="7"/>
</calcChain>
</file>

<file path=xl/sharedStrings.xml><?xml version="1.0" encoding="utf-8"?>
<sst xmlns="http://schemas.openxmlformats.org/spreadsheetml/2006/main" count="1243" uniqueCount="383">
  <si>
    <t>https://www.ssb.no/statbank/table/11561/</t>
  </si>
  <si>
    <t>Kontaktperson NVE:</t>
  </si>
  <si>
    <t>Dag Spilde</t>
  </si>
  <si>
    <t>dsp@nve.no</t>
  </si>
  <si>
    <t>11561: Energibalansen. Tilgang og forbruk, etter energibalanseposter, statistikkvariabel, år og energiprodukt</t>
  </si>
  <si>
    <t>Energibalansen (GWh)</t>
  </si>
  <si>
    <t>Alle energiprodukter</t>
  </si>
  <si>
    <t>Elektrisitet</t>
  </si>
  <si>
    <t>Fjernvarme</t>
  </si>
  <si>
    <t>Bio</t>
  </si>
  <si>
    <t>Olje</t>
  </si>
  <si>
    <t>Fossilt drivstoff</t>
  </si>
  <si>
    <t>Gass</t>
  </si>
  <si>
    <t>Kull og koks</t>
  </si>
  <si>
    <t>Ikke-fornybart avfall</t>
  </si>
  <si>
    <t>Oljeprodukter ikke nevnt andre steder</t>
  </si>
  <si>
    <t>Kull og brunkull</t>
  </si>
  <si>
    <t>Kullprodukter</t>
  </si>
  <si>
    <t>Naturgass</t>
  </si>
  <si>
    <t>Råolje</t>
  </si>
  <si>
    <t>NGL</t>
  </si>
  <si>
    <t>LPG og etan</t>
  </si>
  <si>
    <t>Bensin  (ekskl. bio)</t>
  </si>
  <si>
    <t>Jetparafin</t>
  </si>
  <si>
    <t>Fyringsparafin og andre parafiner</t>
  </si>
  <si>
    <t>Anleggsdiesel</t>
  </si>
  <si>
    <t>Autodiesel  (ekskl. bio)</t>
  </si>
  <si>
    <t>Marine gassoljer</t>
  </si>
  <si>
    <t>Lett fyringsolje</t>
  </si>
  <si>
    <t>Tungdestillater</t>
  </si>
  <si>
    <t>Tungolje</t>
  </si>
  <si>
    <t>Faste biobrensler</t>
  </si>
  <si>
    <t>Flytende biobrensler</t>
  </si>
  <si>
    <t>Biogass</t>
  </si>
  <si>
    <t>Fornybart avfall</t>
  </si>
  <si>
    <t>Energiprodukter ikke nevnt andre steder</t>
  </si>
  <si>
    <t>4.1 Internasjonal sjøfart bunkers</t>
  </si>
  <si>
    <t>4.2 Internasjonal luftfart bunkers</t>
  </si>
  <si>
    <t>5 Lagerendringer (+  = nedgang, - = økning)</t>
  </si>
  <si>
    <t>6 Netto innenlands tilgang (1+2-3-4+5)</t>
  </si>
  <si>
    <t>7 Transformasjon</t>
  </si>
  <si>
    <t>7.1 I jernverk</t>
  </si>
  <si>
    <t>7.2 I oljeraffineri</t>
  </si>
  <si>
    <t>7.3 I varmekraftverk</t>
  </si>
  <si>
    <t>7.4 I kombinerte kraftvarmeverk</t>
  </si>
  <si>
    <t>7.5 I fjernvarmeverk</t>
  </si>
  <si>
    <t>7.6 Annen transformasjon</t>
  </si>
  <si>
    <t>8 Eget forbruk i energiproduserende sektor</t>
  </si>
  <si>
    <t>8.1 Olje- og-gassutvinning</t>
  </si>
  <si>
    <t>8.2 Kullutvinning</t>
  </si>
  <si>
    <t>8.3 Oljeraffinerier</t>
  </si>
  <si>
    <t>8.4 Pumpekraftstasjoner</t>
  </si>
  <si>
    <t>8.5 Vannkraftstasjoner</t>
  </si>
  <si>
    <t>8.6 Vindkraftstasjoner</t>
  </si>
  <si>
    <t>8.7 Varmekraftverk</t>
  </si>
  <si>
    <t>8.8 Kraftvarmeverk</t>
  </si>
  <si>
    <t>8.9 Fjernvarmeverk</t>
  </si>
  <si>
    <t>9 Svinn</t>
  </si>
  <si>
    <t>10 Netto innenlands forbruk inkl. råstoff (11+12)</t>
  </si>
  <si>
    <t>11 Netto innenlands forbruk som råstoff</t>
  </si>
  <si>
    <t>11.1 I produksjon av av kjemiske råvarer</t>
  </si>
  <si>
    <t>11.2 I annen produksjon</t>
  </si>
  <si>
    <t>12 Netto innenlands forbruk eksl. råstoff</t>
  </si>
  <si>
    <t>12.1 Industri og bergverk</t>
  </si>
  <si>
    <t>12.1.1 Produksjon av jern,stål, og ferrolegeringer</t>
  </si>
  <si>
    <t>12.1.2 Produksjon av kjemiske og farmasøytiske produkter</t>
  </si>
  <si>
    <t>12.1.3 Produksjon av ikke-jernholdige metaller</t>
  </si>
  <si>
    <t>12.1.4 Produksjon av ikke metallholdige mineralprodukter</t>
  </si>
  <si>
    <t>12.1.5 Produksjon av motorvogner, tilhengere og andre transportmidler</t>
  </si>
  <si>
    <t>12.1.6 Produksjon av metallvarer, maskiner og utstyr</t>
  </si>
  <si>
    <t>12.1.7 Bergverk</t>
  </si>
  <si>
    <t>12.1.8 Produksjon av nærings- og nytelsesmidler</t>
  </si>
  <si>
    <t>12.1.9 Produksjon av papir og papirvarer, og trykking</t>
  </si>
  <si>
    <t>12.1.10 Treforedling</t>
  </si>
  <si>
    <t>12.1.11 Produksjon av tekstiler, klær, lær og lærvarer</t>
  </si>
  <si>
    <t>12.1.12 Bygg og anlegg</t>
  </si>
  <si>
    <t>12.1.13 Annen industri</t>
  </si>
  <si>
    <t>12.2 Transport</t>
  </si>
  <si>
    <t>12.2.1 Veitransport</t>
  </si>
  <si>
    <t>12.2.2 Banetransport</t>
  </si>
  <si>
    <t>12.2.3 Lufttransport</t>
  </si>
  <si>
    <t>12.2.4 Kysttransport</t>
  </si>
  <si>
    <t>12.2.5 Annen transport</t>
  </si>
  <si>
    <t>12.3 Andre forbruksgrupper</t>
  </si>
  <si>
    <t>12.3.1 Jordbruk og skogbruk</t>
  </si>
  <si>
    <t>12.3.2 Fiske</t>
  </si>
  <si>
    <t>12.3.3 Privat og offentlig tjenesteyting, inkl. forsvar</t>
  </si>
  <si>
    <t>12.3.4 Private husholdninger</t>
  </si>
  <si>
    <t>11561: Energibalansen. Tilgang og forbruk, etter energibalanseposter, energiprodukt, statistikkvariabel og år</t>
  </si>
  <si>
    <t>Samlet energibruk innenlands</t>
  </si>
  <si>
    <t>Energibalansen</t>
  </si>
  <si>
    <t>TWh</t>
  </si>
  <si>
    <t>Energisektoren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</si>
  <si>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</si>
  <si>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</si>
  <si>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</si>
  <si>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</si>
  <si>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</si>
  <si>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</si>
  <si>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</si>
  <si>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</si>
  <si>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</si>
  <si>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</si>
  <si>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</si>
  <si>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</si>
  <si>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</si>
  <si>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</si>
  <si>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</si>
  <si>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</si>
  <si>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</si>
  <si>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</si>
  <si>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</si>
  <si>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</si>
  <si>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</si>
  <si>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</si>
  <si>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</si>
  <si>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</si>
  <si>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</si>
  <si>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</si>
  <si>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</si>
  <si>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</si>
  <si>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</si>
  <si>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</si>
  <si>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Stasjonært forbruk til oljeboring m.m.</t>
  </si>
  <si>
    <t>Andre oljeprodukter</t>
  </si>
  <si>
    <t>Cracker brukt i raffineri (raffineri regnes som industrinæring)</t>
  </si>
  <si>
    <t>Gass i petroleumssektoren</t>
  </si>
  <si>
    <t>Strøm</t>
  </si>
  <si>
    <t>Sum</t>
  </si>
  <si>
    <t>Overføringstap</t>
  </si>
  <si>
    <t>2020</t>
  </si>
  <si>
    <t>https://www.ssb.no/energi-og-industri/energi/statistikk/elektrisitet</t>
  </si>
  <si>
    <t>Sluttbruk</t>
  </si>
  <si>
    <t>Fyringsolje</t>
  </si>
  <si>
    <t>Bioenergi</t>
  </si>
  <si>
    <t>Fossilt avfall</t>
  </si>
  <si>
    <t>Sum energi</t>
  </si>
  <si>
    <t>Omfatter fossilt drivstoff til både transportmidler og maskiner.</t>
  </si>
  <si>
    <t>Kommentar:</t>
  </si>
  <si>
    <t>Tall for 1980 og 1985 er usikre og bare egnet for å vise retning i energibruk. Tallene er hentet fra andre kilder enn energibalansen.</t>
  </si>
  <si>
    <t>Kilde:</t>
  </si>
  <si>
    <t xml:space="preserve">Energibalansen </t>
  </si>
  <si>
    <t>2021</t>
  </si>
  <si>
    <t>2022</t>
  </si>
  <si>
    <t>Petroleumssektoren</t>
  </si>
  <si>
    <t>8.4 og 8.5 Pumpekraft og egenbruk</t>
  </si>
  <si>
    <t xml:space="preserve">Fastlands-Norge uten sokkelen </t>
  </si>
  <si>
    <t>Bygg (husholdninger og tjenesteyting)</t>
  </si>
  <si>
    <t xml:space="preserve">Kilde: Energibalansen og elstat SSB </t>
  </si>
  <si>
    <t>Elektrisitet. Statistikkbanken (ssb.no)</t>
  </si>
  <si>
    <t>Sum - Bruttoforbruk av strøm</t>
  </si>
  <si>
    <t>Tall før 1990 er usikre</t>
  </si>
  <si>
    <t>fordeling på sektorer i 1950 og 1955 er anslag gjort av NVE</t>
  </si>
  <si>
    <t>Temperaturkorrigert elektrisk kraft 1990_2023.xlsx</t>
  </si>
  <si>
    <t xml:space="preserve">Bygg og anlegg er egen kategori og er ikke med i disse tallene. Energivarer brukt som råstoff i industrien er heller ikke med i disse tallene. </t>
  </si>
  <si>
    <t>Energibruk etter vare</t>
  </si>
  <si>
    <t>Energibruk etter næring</t>
  </si>
  <si>
    <t>Aluminium m.m.</t>
  </si>
  <si>
    <t>Jern, stål og ferro</t>
  </si>
  <si>
    <t>Kjemisk industri</t>
  </si>
  <si>
    <t>Mineralsk industri</t>
  </si>
  <si>
    <t>Treindustri</t>
  </si>
  <si>
    <t>Næringsdmidddelindustri</t>
  </si>
  <si>
    <t>Verfts- og verkstedind.</t>
  </si>
  <si>
    <t>Annen industri</t>
  </si>
  <si>
    <t>Bergverk</t>
  </si>
  <si>
    <t>Kommentar</t>
  </si>
  <si>
    <t>Bensin</t>
  </si>
  <si>
    <t>Diesel</t>
  </si>
  <si>
    <t>Marine gassolje</t>
  </si>
  <si>
    <t>Biodrivstoff</t>
  </si>
  <si>
    <t>Veitransport</t>
  </si>
  <si>
    <t>Banetransport</t>
  </si>
  <si>
    <t>Lufttransport</t>
  </si>
  <si>
    <t>Kysttransport eks fiske</t>
  </si>
  <si>
    <t>Disse tallene omfatter ikke drivstoff til maskiner</t>
  </si>
  <si>
    <t>Fyringsolje og gass</t>
  </si>
  <si>
    <t>Strøm til datasentre</t>
  </si>
  <si>
    <t>Sum eksl. Forsvaret og datasentre</t>
  </si>
  <si>
    <t>Husholdninger og tjenesteyting</t>
  </si>
  <si>
    <t>Datasentre</t>
  </si>
  <si>
    <t>Bygg og anlegg</t>
  </si>
  <si>
    <t>08311: Nettoforbruk av elektrisk kraft (GWh), etter statistikkvariabel, forbrukergruppe og år. Statistikkbanken</t>
  </si>
  <si>
    <t>Kilde: SSB</t>
  </si>
  <si>
    <t>Kategori: Informasjon og kommunikasjon</t>
  </si>
  <si>
    <t>2023</t>
  </si>
  <si>
    <t>Transport</t>
  </si>
  <si>
    <t>Industri</t>
  </si>
  <si>
    <t>2015=100</t>
  </si>
  <si>
    <t>Husholdninger</t>
  </si>
  <si>
    <t>Tjenesteyting</t>
  </si>
  <si>
    <t>Andre næringer</t>
  </si>
  <si>
    <t>Oljeraffineri</t>
  </si>
  <si>
    <t>Elektrisitet – SSB</t>
  </si>
  <si>
    <t>Energibruk - NVE</t>
  </si>
  <si>
    <t>Energibruk</t>
  </si>
  <si>
    <t>BNP Fastlands-Norge</t>
  </si>
  <si>
    <t>11561: Energibalansen. Tilgang og forbruk, etter energibalanseposter, statistikkvariabel og år</t>
  </si>
  <si>
    <t>09189: Makroøkonomiske hovedstørrelser, etter makrostørrelse, statistikkvariabel og år</t>
  </si>
  <si>
    <t>Energiintensitet</t>
  </si>
  <si>
    <t xml:space="preserve">strøm brukt i petroleumssektoren, oljeraffineri, kraftsektoren og til fjernvarme. </t>
  </si>
  <si>
    <t>Temperaturkorrigeringstillegg for strøm (det samme som i EDs Energifakta Norge)</t>
  </si>
  <si>
    <t>Energibruk i husholdningene – SSB</t>
  </si>
  <si>
    <t>Se også</t>
  </si>
  <si>
    <t>Ikke temperaturkorrigert</t>
  </si>
  <si>
    <t>(ikke temperaturkorrigert)</t>
  </si>
  <si>
    <t>Sum bygg eksl. Fossilt drivstoff og datasentre</t>
  </si>
  <si>
    <t xml:space="preserve">Fossilt drivstoff </t>
  </si>
  <si>
    <t>Mye av dette er drivstoff brukt av forsvaret</t>
  </si>
  <si>
    <t xml:space="preserve">Kilde: </t>
  </si>
  <si>
    <t>2024</t>
  </si>
  <si>
    <t xml:space="preserve">Utslipp til luft i Norge </t>
  </si>
  <si>
    <t>Utslipp til luft – SSB</t>
  </si>
  <si>
    <t>Alle klimagasser</t>
  </si>
  <si>
    <t>Millioner tonn CO2-ekvivalenter</t>
  </si>
  <si>
    <t>Netto innenlands energibruk</t>
  </si>
  <si>
    <t xml:space="preserve">Hvorav innlands sluttbruk av energi </t>
  </si>
  <si>
    <t>Bruttonasjonalprodukt Fastlands-Norge, markedsverdi</t>
  </si>
  <si>
    <t>Fossil energi</t>
  </si>
  <si>
    <t>Strøm, bio og fjernvarme</t>
  </si>
  <si>
    <t>Andel fossil energi</t>
  </si>
  <si>
    <t>Strøm og fjervarme kan være produsert fra fossile energikilder</t>
  </si>
  <si>
    <t>Energiintensitet (Energibruk/Faste 2015-priser)</t>
  </si>
  <si>
    <t>Energiforsyning</t>
  </si>
  <si>
    <t>Bygg</t>
  </si>
  <si>
    <t>Veitrafikk</t>
  </si>
  <si>
    <t>Luftfart, sjøfart og maskiner</t>
  </si>
  <si>
    <t>Jordbruk</t>
  </si>
  <si>
    <t>Andre kilder</t>
  </si>
  <si>
    <t>Gate- og veilys</t>
  </si>
  <si>
    <t>Kilde: Elhub/NVE</t>
  </si>
  <si>
    <t xml:space="preserve"> Korrigeringstillegget er hentet fra rad 186 i filen :</t>
  </si>
  <si>
    <t>Korrigert mot snitttemp. 1991 - 2020</t>
  </si>
  <si>
    <t>Deler av dette er drivstoff brukt av forsvaret</t>
  </si>
  <si>
    <t>11564: Andelen fornybar energi for Norge totalt og transportmålet, etter år</t>
  </si>
  <si>
    <t>1. Fornybar strømproduksjon med normalisert vann- og vindkraft (GWh)</t>
  </si>
  <si>
    <t>2. Totalt brutto strømforbruk (GWh)</t>
  </si>
  <si>
    <t>Fornybarandel i brutto strømforbruk (prosent)</t>
  </si>
  <si>
    <t>3. Fornybar energi til varme og kjøling (GWh)</t>
  </si>
  <si>
    <t>3.1 Av dette energi fra varmepumper (GWh)</t>
  </si>
  <si>
    <t>4. Total energi til varme og kjøling (GWh)</t>
  </si>
  <si>
    <t>Fornybarandel til varme og kjøling (prosent)</t>
  </si>
  <si>
    <t>5. Brutto energiforbruk (GWh)</t>
  </si>
  <si>
    <t>6. Biodrivstoff til veitransport (GWh)</t>
  </si>
  <si>
    <t>6.1 Av dette bærekraftig biodrivstoff (GWh)</t>
  </si>
  <si>
    <t>7. Statistiske overføringer som skal legges til (GWh)</t>
  </si>
  <si>
    <t>8. Teller ( = 1 + 3 + 6.1 + 7 ) (GWh)</t>
  </si>
  <si>
    <t>9. Nevner ( = 5 + 3.1 ) (GWh)</t>
  </si>
  <si>
    <t>Overordnet fornybarandel ( 8 delt på 9 ) (prosent)</t>
  </si>
  <si>
    <t>10. Fornybar energiforbruk i transport (GWh)</t>
  </si>
  <si>
    <t>11. Totalt energibruk i transport (nevneren) (GWh)</t>
  </si>
  <si>
    <t>Fornybarandel i transport ( = 10 delt på 11 ) (prosent)</t>
  </si>
  <si>
    <t>Tabellen følger beregningsmetodene i EU's fornybardirektiv. Nye beregningsmetoder i EUs fornybardirektiv fra og med 2021, blant annet for biobrensel, fører til et brudd i tidsserien, og dermed et noe lavere nivå på fornybarandelen i transport fra 2021.</t>
  </si>
  <si>
    <t>statistikkvariabel:</t>
  </si>
  <si>
    <t>1. Fornybar strømproduksjon med normalisert vann- og vindkraft (GWh):</t>
  </si>
  <si>
    <t>For vann- og vindkraftproduksjon blir effekten av årlige variasjoner i klimaet jevnet ut gjennom en normaliseringsregel.</t>
  </si>
  <si>
    <t>2. Totalt brutto strømforbruk (GWh):</t>
  </si>
  <si>
    <t>Beregnes som total strømproduksjon + import - eksport - produksjon fra pumpekraft.</t>
  </si>
  <si>
    <t>3. Fornybar energi til varme og kjøling (GWh):</t>
  </si>
  <si>
    <t>Omfatter forbruk av fornybar energi utenom til transportformål og unntatt strøm- og fjernvarmeforbruk. Inkluderer også produksjon av fornybar fjernvarme og fornybar energi fra varmepumper.</t>
  </si>
  <si>
    <t>4. Total energi til varme og kjøling (GWh):</t>
  </si>
  <si>
    <t>Omfatter totalt forbruk av energi utenom til transportformål og unntatt forbruk av strøm. Fornybar energi fra varmepumper er lagt til.</t>
  </si>
  <si>
    <t>5. Brutto energiforbruk (GWh):</t>
  </si>
  <si>
    <t>Omfatter totalt sluttforbruk av energi, overføringstap for strøm og fjernvarme, og forbruk av strøm og fjernvarme i kraft- og fjernvarmeproduksjon.</t>
  </si>
  <si>
    <t>6.1 Av dette bærekraftig biodrivstoff (GWh):</t>
  </si>
  <si>
    <t>«Bærekraftig biodrivstoff» har dokumentasjon på at det oppfyller bærekraftskriterier fastsatt i EU's fornybardirektiv, blant annet tilknyttet arealbruk, klimagassutslipp og råvare-kilde. Det er kun bærekraftig biodrivstoff som regnes med som fornybart biodrivstoff i fornybarandelen totalt for Norge og i transportmålet.</t>
  </si>
  <si>
    <t>7. Statistiske overføringer som skal legges til (GWh):</t>
  </si>
  <si>
    <t>Overføringer fra den felles elsertifikatordningen med Sverige.</t>
  </si>
  <si>
    <t>Kontakt:</t>
  </si>
  <si>
    <t>Ann Christin Bøeng, Statistisk sentralbyrå</t>
  </si>
  <si>
    <t xml:space="preserve"> +47 40 81 15 05</t>
  </si>
  <si>
    <t>abg@ssb.no</t>
  </si>
  <si>
    <t>Database:</t>
  </si>
  <si>
    <t>Intern referansekode:</t>
  </si>
  <si>
    <t>Offisiell statistikk</t>
  </si>
  <si>
    <t>Sist endret:</t>
  </si>
  <si>
    <t>Måleenhet:</t>
  </si>
  <si>
    <t>GWh</t>
  </si>
  <si>
    <t>prosent</t>
  </si>
  <si>
    <t>Målemetode:</t>
  </si>
  <si>
    <t>Forløp (periodesum)</t>
  </si>
  <si>
    <t>Gjennomsnitt</t>
  </si>
  <si>
    <t>Referansetid:</t>
  </si>
  <si>
    <t>11564: Andelen fornybar energi for Norge totalt og transportmålet 2004-2024</t>
  </si>
  <si>
    <t>Datakilde</t>
  </si>
  <si>
    <t>Additional data - Energy - Eurostat (europa.eu)</t>
  </si>
  <si>
    <t>Statistics | Eurostat</t>
  </si>
  <si>
    <t>Oljeprodukter</t>
  </si>
  <si>
    <t>Kull</t>
  </si>
  <si>
    <t>Samlet energibruk i EU27 etter sektor</t>
  </si>
  <si>
    <t>Samlet energibruk i EU27 etter energivare</t>
  </si>
  <si>
    <t>DUKES publication (opens in a new window)</t>
  </si>
  <si>
    <t>Kilde</t>
  </si>
  <si>
    <t>Samlet energibruk etter sektor i Storbritannia</t>
  </si>
  <si>
    <t>Samlet energibruk etter energivare i Storbritannia</t>
  </si>
  <si>
    <t>Mål 10 TWh</t>
  </si>
  <si>
    <t>Historikk</t>
  </si>
  <si>
    <t>Energibruk/pers</t>
  </si>
  <si>
    <t>(kWh/pers)</t>
  </si>
  <si>
    <t>År</t>
  </si>
  <si>
    <t>Strømbruk/pers</t>
  </si>
  <si>
    <t>Energibruk/husholdning</t>
  </si>
  <si>
    <t>Strømbruk/husholdning</t>
  </si>
  <si>
    <t>kWh/m2</t>
  </si>
  <si>
    <t>Energibruk/m2</t>
  </si>
  <si>
    <t>Strømbruk/m2</t>
  </si>
  <si>
    <t>Tjenesteytende</t>
  </si>
  <si>
    <t>Energibruk/sysselsatt</t>
  </si>
  <si>
    <t xml:space="preserve">Strømbruk/sysselsatt </t>
  </si>
  <si>
    <t>Indikator</t>
  </si>
  <si>
    <t>Energibruk per husholdning</t>
  </si>
  <si>
    <t>Strømbruk per husholdning</t>
  </si>
  <si>
    <t>Energibruk per person</t>
  </si>
  <si>
    <t>Strømbruk per person</t>
  </si>
  <si>
    <t>Energibruk per kvadratmeter</t>
  </si>
  <si>
    <t>Strømbruk per kvadratmeter</t>
  </si>
  <si>
    <t>Energibruk per sysselsatt</t>
  </si>
  <si>
    <t>Strømbruk per sysselsatt</t>
  </si>
  <si>
    <t>kWh/sysselsatt</t>
  </si>
  <si>
    <t xml:space="preserve">(kWh/husholdning) </t>
  </si>
  <si>
    <t>Energibruk i Fastlands-Norge</t>
  </si>
  <si>
    <t>Fornybarandelen til Norge</t>
  </si>
  <si>
    <t xml:space="preserve">Temperaturkorrigert bruttoforbruk av strøm. </t>
  </si>
  <si>
    <t>Denne filen er sist oppdatert av NVE i oktober 2026</t>
  </si>
  <si>
    <t>ink fossilt avfall</t>
  </si>
  <si>
    <t>Strømforbruk datasentre</t>
  </si>
  <si>
    <t>Reservert volum datasentre</t>
  </si>
  <si>
    <t>MW</t>
  </si>
  <si>
    <t>Strømforbruk første halvår</t>
  </si>
  <si>
    <t>Petroleums-
sektoren</t>
  </si>
  <si>
    <t>Primær-
næringer</t>
  </si>
  <si>
    <t>Privat tjenesteyting</t>
  </si>
  <si>
    <t>Offentlig forvaltning</t>
  </si>
  <si>
    <t>Industri og bergverk</t>
  </si>
  <si>
    <t>2025</t>
  </si>
  <si>
    <t>Metallindustrien</t>
  </si>
  <si>
    <t>Kjemisk industri og raffineri</t>
  </si>
  <si>
    <t>Treforedling</t>
  </si>
  <si>
    <t>Trelast</t>
  </si>
  <si>
    <t>Næringsmiddel</t>
  </si>
  <si>
    <t>Verfts- og verkstedindustri</t>
  </si>
  <si>
    <t xml:space="preserve">Kysttransport </t>
  </si>
  <si>
    <t>Energibruk (TWh)</t>
  </si>
  <si>
    <t>Kjørelengder (mill. km)</t>
  </si>
  <si>
    <t>Energiintensitet (kWh/km)</t>
  </si>
  <si>
    <t>Prosentvis endring</t>
  </si>
  <si>
    <t>EU 27 - Samlet klimagassutslipp i millioner tonn CO2-ekv.</t>
  </si>
  <si>
    <t>https://www.eea.europa.eu/data-and-maps/data/data-viewers/greenhouse-gases-viewer</t>
  </si>
  <si>
    <t>Energiproduksjon</t>
  </si>
  <si>
    <t>Landbruk</t>
  </si>
  <si>
    <t>Annet</t>
  </si>
  <si>
    <t>Fornybar kraftproduksjon</t>
  </si>
  <si>
    <t>Kjernekraft</t>
  </si>
  <si>
    <t>Vannkraft</t>
  </si>
  <si>
    <t>Sol</t>
  </si>
  <si>
    <t>Vind</t>
  </si>
  <si>
    <t>Asia-Stillehavsregionen</t>
  </si>
  <si>
    <t>Nord-Amerika</t>
  </si>
  <si>
    <t>Europa</t>
  </si>
  <si>
    <t>Midt-Østen</t>
  </si>
  <si>
    <t>SUS</t>
  </si>
  <si>
    <t>Sentral- og Sør-Amerika</t>
  </si>
  <si>
    <t>Afrika</t>
  </si>
  <si>
    <t>SUS: Samveldet av uavhengige stater</t>
  </si>
  <si>
    <t>TWh (2000=100)</t>
  </si>
  <si>
    <t>Strømforbruk verden</t>
  </si>
  <si>
    <t>Energibruk verden</t>
  </si>
  <si>
    <t>Strømforbruk Asia-Stillehavsregionen</t>
  </si>
  <si>
    <t>Elekstrsitetforbruk verden</t>
  </si>
  <si>
    <t>Energibruk i datasenter - NVE</t>
  </si>
  <si>
    <t>Statistikk om tilknytningssaker | Statnett</t>
  </si>
  <si>
    <t>Faste 2023-priser (mill. kr)</t>
  </si>
  <si>
    <t>09189: Makroøkonomiske hovedstørrelser 1970-2025</t>
  </si>
  <si>
    <t>11561: Energibalanse. Tilgang og anvendelse av energiprodukter 1990-2025</t>
  </si>
  <si>
    <t>Energieffektivisering - NVE</t>
  </si>
  <si>
    <t>Energibruk/bruttoprodukt</t>
  </si>
  <si>
    <t xml:space="preserve">Strømbruk/bruttoprodukt </t>
  </si>
  <si>
    <t>kWh/mill. 2023-kroner</t>
  </si>
  <si>
    <t>Energibruk per bruttoprodukt</t>
  </si>
  <si>
    <t>Strømbruk per bruttoprodukt</t>
  </si>
  <si>
    <t>Nedgang  2015-2025, kWh per enhet</t>
  </si>
  <si>
    <t>Endring, %</t>
  </si>
  <si>
    <t>Home | Statistical Review of World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</si>
</sst>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0.0\ %"/>
    <numFmt numFmtId="166" formatCode="_-* #,##0_-;\-* #,##0_-;_-* &quot;-&quot;??_-;_-@_-"/>
    <numFmt numFmtId="167" formatCode="_-* #,##0.0_-;\-* #,##0.0_-;_-* &quot;-&quot;??_-;_-@_-"/>
    <numFmt numFmtId="168" formatCode="0.000"/>
    <numFmt numFmtId="169" formatCode="_-* #,##0.0_-;\-* #,##0.0_-;_-* &quot;-&quot;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color theme="4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9" tint="-0.499984740745262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FF0000"/>
      <name val="Calibri"/>
      <family val="2"/>
    </font>
    <font>
      <b/>
      <sz val="11"/>
      <color theme="9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rgb="FFFF0000"/>
      <name val="Calibri"/>
      <family val="2"/>
    </font>
    <font>
      <b/>
      <sz val="11"/>
      <name val="Calibri"/>
      <family val="2"/>
    </font>
    <font>
      <b/>
      <sz val="11"/>
      <color theme="5" tint="-0.499984740745262"/>
      <name val="Calibri"/>
      <family val="2"/>
      <scheme val="minor"/>
    </font>
    <font>
      <b/>
      <sz val="11"/>
      <color rgb="FF996633"/>
      <name val="Calibri"/>
      <family val="2"/>
      <scheme val="minor"/>
    </font>
    <font>
      <sz val="11"/>
      <name val="Aptos Narrow"/>
      <family val="2"/>
    </font>
    <font>
      <b/>
      <sz val="10"/>
      <color rgb="FF162327"/>
      <name val="Arial"/>
      <family val="2"/>
    </font>
    <font>
      <u/>
      <sz val="10"/>
      <color indexed="12"/>
      <name val="MS Sans Serif"/>
      <family val="2"/>
    </font>
    <font>
      <u/>
      <sz val="12"/>
      <color rgb="FF0000FF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2"/>
      <color theme="1"/>
      <name val="Source Sans Pro"/>
      <family val="2"/>
    </font>
    <font>
      <b/>
      <sz val="11"/>
      <color rgb="FF000000"/>
      <name val="Calibri"/>
    </font>
    <font>
      <sz val="11"/>
      <color theme="1"/>
      <name val="Aptos Narrow"/>
    </font>
    <font>
      <b/>
      <sz val="11"/>
      <color theme="1"/>
      <name val="Aptos Narrow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sz val="11"/>
      <color rgb="FF00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Border="0"/>
    <xf numFmtId="0" fontId="12" fillId="0" borderId="0" applyBorder="0"/>
    <xf numFmtId="0" fontId="16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21" fillId="0" borderId="0"/>
    <xf numFmtId="0" fontId="23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</cellStyleXfs>
  <cellXfs count="124">
    <xf numFmtId="0" fontId="0" fillId="0" borderId="0" xfId="0"/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2"/>
    <xf numFmtId="1" fontId="0" fillId="0" borderId="0" xfId="0" applyNumberFormat="1"/>
    <xf numFmtId="0" fontId="6" fillId="0" borderId="0" xfId="0" applyFont="1"/>
    <xf numFmtId="0" fontId="2" fillId="0" borderId="0" xfId="0" applyFont="1"/>
    <xf numFmtId="9" fontId="0" fillId="0" borderId="0" xfId="1" applyFont="1"/>
    <xf numFmtId="0" fontId="7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1" fontId="2" fillId="0" borderId="0" xfId="0" applyNumberFormat="1" applyFont="1"/>
    <xf numFmtId="0" fontId="6" fillId="0" borderId="2" xfId="0" applyFont="1" applyBorder="1"/>
    <xf numFmtId="0" fontId="2" fillId="0" borderId="2" xfId="0" applyFont="1" applyBorder="1"/>
    <xf numFmtId="164" fontId="2" fillId="0" borderId="0" xfId="0" applyNumberFormat="1" applyFont="1"/>
    <xf numFmtId="0" fontId="9" fillId="0" borderId="0" xfId="0" applyFont="1"/>
    <xf numFmtId="0" fontId="11" fillId="0" borderId="0" xfId="0" applyFont="1"/>
    <xf numFmtId="1" fontId="11" fillId="0" borderId="0" xfId="0" applyNumberFormat="1" applyFont="1"/>
    <xf numFmtId="9" fontId="2" fillId="0" borderId="0" xfId="1" applyFont="1"/>
    <xf numFmtId="166" fontId="0" fillId="0" borderId="0" xfId="3" applyNumberFormat="1" applyFont="1"/>
    <xf numFmtId="165" fontId="0" fillId="0" borderId="0" xfId="0" applyNumberFormat="1"/>
    <xf numFmtId="9" fontId="0" fillId="0" borderId="0" xfId="0" applyNumberFormat="1"/>
    <xf numFmtId="167" fontId="0" fillId="0" borderId="0" xfId="0" applyNumberFormat="1"/>
    <xf numFmtId="9" fontId="10" fillId="0" borderId="0" xfId="1" applyFont="1"/>
    <xf numFmtId="0" fontId="0" fillId="0" borderId="1" xfId="0" applyBorder="1"/>
    <xf numFmtId="166" fontId="0" fillId="2" borderId="0" xfId="3" applyNumberFormat="1" applyFont="1" applyFill="1" applyAlignment="1">
      <alignment horizontal="right"/>
    </xf>
    <xf numFmtId="166" fontId="0" fillId="3" borderId="0" xfId="3" applyNumberFormat="1" applyFont="1" applyFill="1" applyAlignment="1">
      <alignment horizontal="right"/>
    </xf>
    <xf numFmtId="166" fontId="0" fillId="3" borderId="1" xfId="3" applyNumberFormat="1" applyFont="1" applyFill="1" applyBorder="1" applyAlignment="1">
      <alignment horizontal="right"/>
    </xf>
    <xf numFmtId="166" fontId="2" fillId="0" borderId="2" xfId="3" applyNumberFormat="1" applyFont="1" applyBorder="1"/>
    <xf numFmtId="166" fontId="2" fillId="2" borderId="2" xfId="3" applyNumberFormat="1" applyFont="1" applyFill="1" applyBorder="1" applyAlignment="1">
      <alignment horizontal="right"/>
    </xf>
    <xf numFmtId="166" fontId="2" fillId="3" borderId="2" xfId="3" applyNumberFormat="1" applyFont="1" applyFill="1" applyBorder="1" applyAlignment="1">
      <alignment horizontal="right"/>
    </xf>
    <xf numFmtId="166" fontId="2" fillId="3" borderId="3" xfId="3" applyNumberFormat="1" applyFont="1" applyFill="1" applyBorder="1" applyAlignment="1">
      <alignment horizontal="right"/>
    </xf>
    <xf numFmtId="0" fontId="13" fillId="0" borderId="0" xfId="0" applyFont="1"/>
    <xf numFmtId="0" fontId="15" fillId="0" borderId="0" xfId="0" applyFont="1"/>
    <xf numFmtId="0" fontId="12" fillId="0" borderId="0" xfId="0" applyFont="1"/>
    <xf numFmtId="164" fontId="12" fillId="0" borderId="0" xfId="0" applyNumberFormat="1" applyFont="1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0" fontId="17" fillId="0" borderId="0" xfId="0" applyFont="1"/>
    <xf numFmtId="164" fontId="0" fillId="0" borderId="0" xfId="1" applyNumberFormat="1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2" fillId="0" borderId="0" xfId="4"/>
    <xf numFmtId="0" fontId="6" fillId="0" borderId="0" xfId="4" applyFont="1"/>
    <xf numFmtId="1" fontId="12" fillId="0" borderId="0" xfId="4" applyNumberFormat="1"/>
    <xf numFmtId="0" fontId="3" fillId="0" borderId="0" xfId="4" applyFont="1"/>
    <xf numFmtId="2" fontId="0" fillId="0" borderId="0" xfId="0" applyNumberFormat="1"/>
    <xf numFmtId="164" fontId="12" fillId="0" borderId="0" xfId="4" applyNumberFormat="1"/>
    <xf numFmtId="168" fontId="0" fillId="0" borderId="0" xfId="0" applyNumberFormat="1"/>
    <xf numFmtId="164" fontId="10" fillId="0" borderId="0" xfId="0" applyNumberFormat="1" applyFont="1"/>
    <xf numFmtId="164" fontId="7" fillId="0" borderId="0" xfId="0" applyNumberFormat="1" applyFont="1"/>
    <xf numFmtId="164" fontId="10" fillId="0" borderId="0" xfId="1" applyNumberFormat="1" applyFont="1"/>
    <xf numFmtId="166" fontId="12" fillId="0" borderId="0" xfId="3" applyNumberFormat="1" applyFont="1"/>
    <xf numFmtId="167" fontId="0" fillId="0" borderId="0" xfId="3" applyNumberFormat="1" applyFont="1"/>
    <xf numFmtId="3" fontId="22" fillId="0" borderId="0" xfId="0" applyNumberFormat="1" applyFont="1"/>
    <xf numFmtId="166" fontId="12" fillId="0" borderId="0" xfId="3" applyNumberFormat="1" applyFont="1" applyFill="1"/>
    <xf numFmtId="0" fontId="2" fillId="4" borderId="0" xfId="0" applyFont="1" applyFill="1"/>
    <xf numFmtId="9" fontId="0" fillId="4" borderId="0" xfId="1" applyFont="1" applyFill="1" applyAlignment="1"/>
    <xf numFmtId="165" fontId="0" fillId="4" borderId="0" xfId="1" applyNumberFormat="1" applyFont="1" applyFill="1" applyAlignment="1"/>
    <xf numFmtId="164" fontId="13" fillId="0" borderId="0" xfId="0" applyNumberFormat="1" applyFont="1"/>
    <xf numFmtId="0" fontId="6" fillId="5" borderId="0" xfId="0" applyFont="1" applyFill="1"/>
    <xf numFmtId="164" fontId="2" fillId="5" borderId="0" xfId="0" applyNumberFormat="1" applyFont="1" applyFill="1"/>
    <xf numFmtId="0" fontId="24" fillId="0" borderId="0" xfId="10" applyFont="1" applyAlignment="1" applyProtection="1">
      <alignment vertical="center"/>
    </xf>
    <xf numFmtId="169" fontId="0" fillId="0" borderId="0" xfId="0" applyNumberFormat="1"/>
    <xf numFmtId="0" fontId="25" fillId="0" borderId="0" xfId="0" applyFont="1"/>
    <xf numFmtId="166" fontId="25" fillId="0" borderId="0" xfId="3" applyNumberFormat="1" applyFont="1" applyFill="1" applyBorder="1"/>
    <xf numFmtId="0" fontId="26" fillId="0" borderId="0" xfId="0" applyFont="1"/>
    <xf numFmtId="1" fontId="25" fillId="0" borderId="0" xfId="0" applyNumberFormat="1" applyFont="1"/>
    <xf numFmtId="0" fontId="26" fillId="0" borderId="0" xfId="0" applyFont="1" applyAlignment="1">
      <alignment wrapText="1"/>
    </xf>
    <xf numFmtId="0" fontId="25" fillId="0" borderId="5" xfId="0" applyFont="1" applyBorder="1"/>
    <xf numFmtId="0" fontId="25" fillId="0" borderId="8" xfId="0" applyFont="1" applyBorder="1"/>
    <xf numFmtId="0" fontId="26" fillId="0" borderId="2" xfId="0" applyFont="1" applyBorder="1" applyAlignment="1">
      <alignment horizontal="left"/>
    </xf>
    <xf numFmtId="0" fontId="26" fillId="0" borderId="2" xfId="0" applyFont="1" applyBorder="1" applyAlignment="1">
      <alignment horizontal="right" wrapText="1"/>
    </xf>
    <xf numFmtId="0" fontId="26" fillId="0" borderId="6" xfId="0" applyFont="1" applyBorder="1" applyAlignment="1">
      <alignment horizontal="right"/>
    </xf>
    <xf numFmtId="166" fontId="25" fillId="0" borderId="8" xfId="3" applyNumberFormat="1" applyFont="1" applyBorder="1" applyAlignment="1">
      <alignment horizontal="right"/>
    </xf>
    <xf numFmtId="9" fontId="25" fillId="0" borderId="9" xfId="1" applyFont="1" applyBorder="1" applyAlignment="1">
      <alignment horizontal="right"/>
    </xf>
    <xf numFmtId="166" fontId="25" fillId="0" borderId="0" xfId="3" applyNumberFormat="1" applyFont="1" applyBorder="1" applyAlignment="1">
      <alignment horizontal="right"/>
    </xf>
    <xf numFmtId="9" fontId="25" fillId="0" borderId="11" xfId="1" applyFont="1" applyBorder="1" applyAlignment="1">
      <alignment horizontal="right"/>
    </xf>
    <xf numFmtId="9" fontId="25" fillId="0" borderId="0" xfId="1" applyFont="1" applyBorder="1" applyAlignment="1">
      <alignment horizontal="right"/>
    </xf>
    <xf numFmtId="0" fontId="27" fillId="0" borderId="0" xfId="0" applyFont="1"/>
    <xf numFmtId="1" fontId="0" fillId="0" borderId="0" xfId="1" applyNumberFormat="1" applyFont="1"/>
    <xf numFmtId="0" fontId="0" fillId="0" borderId="0" xfId="0" applyAlignment="1">
      <alignment vertical="center"/>
    </xf>
    <xf numFmtId="0" fontId="5" fillId="0" borderId="0" xfId="2" applyAlignment="1">
      <alignment vertical="center"/>
    </xf>
    <xf numFmtId="0" fontId="0" fillId="0" borderId="0" xfId="0" applyAlignment="1">
      <alignment horizontal="left"/>
    </xf>
    <xf numFmtId="166" fontId="0" fillId="0" borderId="0" xfId="3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0" fontId="11" fillId="0" borderId="0" xfId="0" applyFont="1" applyAlignment="1">
      <alignment horizontal="left"/>
    </xf>
    <xf numFmtId="0" fontId="28" fillId="0" borderId="0" xfId="4" applyFont="1"/>
    <xf numFmtId="0" fontId="30" fillId="0" borderId="0" xfId="0" applyFont="1" applyAlignment="1">
      <alignment wrapText="1"/>
    </xf>
    <xf numFmtId="0" fontId="30" fillId="0" borderId="0" xfId="0" applyFont="1"/>
    <xf numFmtId="0" fontId="25" fillId="0" borderId="13" xfId="0" applyFont="1" applyBorder="1"/>
    <xf numFmtId="166" fontId="29" fillId="0" borderId="0" xfId="3" applyNumberFormat="1" applyFont="1" applyBorder="1" applyAlignment="1">
      <alignment horizontal="right"/>
    </xf>
    <xf numFmtId="0" fontId="25" fillId="0" borderId="14" xfId="0" applyFont="1" applyBorder="1"/>
    <xf numFmtId="166" fontId="29" fillId="0" borderId="4" xfId="3" applyNumberFormat="1" applyFont="1" applyBorder="1" applyAlignment="1">
      <alignment horizontal="right"/>
    </xf>
    <xf numFmtId="9" fontId="29" fillId="0" borderId="11" xfId="1" applyFont="1" applyBorder="1" applyAlignment="1">
      <alignment horizontal="right"/>
    </xf>
    <xf numFmtId="9" fontId="29" fillId="0" borderId="12" xfId="1" applyFont="1" applyBorder="1" applyAlignment="1">
      <alignment horizontal="right"/>
    </xf>
    <xf numFmtId="0" fontId="31" fillId="0" borderId="0" xfId="0" applyFont="1"/>
    <xf numFmtId="166" fontId="31" fillId="0" borderId="0" xfId="0" applyNumberFormat="1" applyFont="1"/>
    <xf numFmtId="0" fontId="32" fillId="0" borderId="0" xfId="0" applyFont="1"/>
    <xf numFmtId="0" fontId="33" fillId="0" borderId="0" xfId="0" applyFont="1"/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66" fontId="25" fillId="0" borderId="0" xfId="3" applyNumberFormat="1" applyFont="1" applyFill="1" applyBorder="1" applyAlignment="1">
      <alignment horizontal="right"/>
    </xf>
    <xf numFmtId="166" fontId="25" fillId="0" borderId="0" xfId="0" applyNumberFormat="1" applyFont="1" applyAlignment="1">
      <alignment horizontal="right"/>
    </xf>
    <xf numFmtId="1" fontId="25" fillId="0" borderId="0" xfId="0" applyNumberFormat="1" applyFont="1" applyAlignment="1">
      <alignment horizontal="right"/>
    </xf>
    <xf numFmtId="166" fontId="25" fillId="0" borderId="0" xfId="3" applyNumberFormat="1" applyFont="1" applyAlignment="1">
      <alignment horizontal="right"/>
    </xf>
    <xf numFmtId="0" fontId="29" fillId="0" borderId="0" xfId="0" applyFont="1" applyAlignment="1">
      <alignment horizontal="right"/>
    </xf>
    <xf numFmtId="166" fontId="29" fillId="0" borderId="0" xfId="3" applyNumberFormat="1" applyFont="1" applyAlignment="1">
      <alignment horizontal="right"/>
    </xf>
    <xf numFmtId="0" fontId="29" fillId="0" borderId="7" xfId="0" applyFont="1" applyBorder="1" applyAlignment="1">
      <alignment horizontal="center" vertical="center" textRotation="90"/>
    </xf>
    <xf numFmtId="0" fontId="29" fillId="0" borderId="10" xfId="0" applyFont="1" applyBorder="1" applyAlignment="1">
      <alignment horizontal="center" vertical="center" textRotation="90"/>
    </xf>
    <xf numFmtId="0" fontId="29" fillId="0" borderId="13" xfId="0" applyFont="1" applyBorder="1" applyAlignment="1">
      <alignment horizontal="center" vertical="center" textRotation="90"/>
    </xf>
    <xf numFmtId="0" fontId="29" fillId="0" borderId="14" xfId="0" applyFont="1" applyBorder="1" applyAlignment="1">
      <alignment horizontal="center" vertical="center" textRotation="90"/>
    </xf>
    <xf numFmtId="0" fontId="14" fillId="0" borderId="0" xfId="0" applyFont="1" applyAlignment="1">
      <alignment horizontal="center"/>
    </xf>
  </cellXfs>
  <cellStyles count="12">
    <cellStyle name="Hyperkobling" xfId="2" builtinId="8"/>
    <cellStyle name="Hyperkobling 2" xfId="6" xr:uid="{69A86AE7-7996-4263-8B0B-708D2F891141}"/>
    <cellStyle name="Hyperlink" xfId="8" xr:uid="{00000000-000B-0000-0000-000008000000}"/>
    <cellStyle name="Hyperlink 2" xfId="10" xr:uid="{9AAE5E4F-E8A4-4FF6-A2CE-84690B27A895}"/>
    <cellStyle name="Komma" xfId="3" builtinId="3"/>
    <cellStyle name="Normal" xfId="0" builtinId="0"/>
    <cellStyle name="Normal 2" xfId="4" xr:uid="{0A0D8AA7-4765-47BC-AED4-34FF197B28A1}"/>
    <cellStyle name="Normal 3" xfId="9" xr:uid="{C19ABBB7-EEEB-4246-A285-DA2DAC9D2A45}"/>
    <cellStyle name="Normal 9" xfId="5" xr:uid="{427532E7-55C5-4B62-B702-463C75C24749}"/>
    <cellStyle name="Prosent" xfId="1" builtinId="5"/>
    <cellStyle name="Prosent 2" xfId="7" xr:uid="{14AE0DFB-B495-412F-88C3-82C4DE14BE9B}"/>
    <cellStyle name="Prosent 2 5" xfId="11" xr:uid="{AF28A17A-2B3B-40A6-9496-472C44BC8F5E}"/>
  </cellStyles>
  <dxfs count="0"/>
  <tableStyles count="0" defaultTableStyle="TableStyleMedium2" defaultPivotStyle="PivotStyleLight16"/>
  <colors>
    <mruColors>
      <color rgb="FF647632"/>
      <color rgb="FF687ED4"/>
      <color rgb="FF683E1C"/>
      <color rgb="FFD67900"/>
      <color rgb="FFC76BA3"/>
      <color rgb="FF905527"/>
      <color rgb="FF6D1322"/>
      <color rgb="FF361218"/>
      <color rgb="FF2B8274"/>
      <color rgb="FF349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28995627913824"/>
          <c:y val="5.5572305312307682E-2"/>
          <c:w val="0.4840774074074074"/>
          <c:h val="0.86316314451276088"/>
        </c:manualLayout>
      </c:layout>
      <c:lineChart>
        <c:grouping val="standard"/>
        <c:varyColors val="0"/>
        <c:ser>
          <c:idx val="3"/>
          <c:order val="0"/>
          <c:tx>
            <c:strRef>
              <c:f>Energiintensitet!$A$19</c:f>
              <c:strCache>
                <c:ptCount val="1"/>
                <c:pt idx="0">
                  <c:v>BNP Fastlands-Norge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Energiintensitet!$B$15:$L$15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Energiintensitet!$B$19:$L$19</c:f>
              <c:numCache>
                <c:formatCode>0%</c:formatCode>
                <c:ptCount val="11"/>
                <c:pt idx="0">
                  <c:v>0</c:v>
                </c:pt>
                <c:pt idx="1">
                  <c:v>1.0448009382028865E-2</c:v>
                </c:pt>
                <c:pt idx="2">
                  <c:v>3.452388245624783E-2</c:v>
                </c:pt>
                <c:pt idx="3">
                  <c:v>5.6725975325497474E-2</c:v>
                </c:pt>
                <c:pt idx="4">
                  <c:v>8.5233806810722818E-2</c:v>
                </c:pt>
                <c:pt idx="5">
                  <c:v>5.5642491022016842E-2</c:v>
                </c:pt>
                <c:pt idx="6">
                  <c:v>0.10511139700626927</c:v>
                </c:pt>
                <c:pt idx="7">
                  <c:v>0.16292844160883124</c:v>
                </c:pt>
                <c:pt idx="8">
                  <c:v>0.17322358460016979</c:v>
                </c:pt>
                <c:pt idx="9" formatCode="0.0\ %">
                  <c:v>0.1808216860229358</c:v>
                </c:pt>
                <c:pt idx="10" formatCode="0.0\ %">
                  <c:v>0.20116341825586451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95-4CFB-B811-2091EABDE4E8}"/>
            </c:ext>
          </c:extLst>
        </c:ser>
        <c:ser>
          <c:idx val="4"/>
          <c:order val="1"/>
          <c:tx>
            <c:strRef>
              <c:f>Energiintensitet!$A$20</c:f>
              <c:strCache>
                <c:ptCount val="1"/>
                <c:pt idx="0">
                  <c:v>Energibruk i Fastlands-Norge</c:v>
                </c:pt>
              </c:strCache>
            </c:strRef>
          </c:tx>
          <c:spPr>
            <a:ln w="19050" cap="rnd">
              <a:solidFill>
                <a:srgbClr val="336600"/>
              </a:solidFill>
              <a:round/>
            </a:ln>
            <a:effectLst/>
          </c:spPr>
          <c:marker>
            <c:symbol val="none"/>
          </c:marker>
          <c:cat>
            <c:numRef>
              <c:f>Energiintensitet!$B$15:$L$15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Energiintensitet!$B$20:$L$20</c:f>
              <c:numCache>
                <c:formatCode>0%</c:formatCode>
                <c:ptCount val="11"/>
                <c:pt idx="0">
                  <c:v>0</c:v>
                </c:pt>
                <c:pt idx="1">
                  <c:v>1.6937122043475215E-2</c:v>
                </c:pt>
                <c:pt idx="2">
                  <c:v>2.1938406220084521E-2</c:v>
                </c:pt>
                <c:pt idx="3">
                  <c:v>3.2506012281398121E-2</c:v>
                </c:pt>
                <c:pt idx="4">
                  <c:v>2.0831679469518315E-2</c:v>
                </c:pt>
                <c:pt idx="5">
                  <c:v>1.1440846155642205E-3</c:v>
                </c:pt>
                <c:pt idx="6">
                  <c:v>5.5317658595811246E-2</c:v>
                </c:pt>
                <c:pt idx="7">
                  <c:v>2.0831679469518315E-2</c:v>
                </c:pt>
                <c:pt idx="8">
                  <c:v>8.0692988395713178E-3</c:v>
                </c:pt>
                <c:pt idx="9" formatCode="0.0\ %">
                  <c:v>3.2688131873263442E-4</c:v>
                </c:pt>
                <c:pt idx="10" formatCode="0.0\ %">
                  <c:v>-9.9278526232225821E-3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295-4CFB-B811-2091EABDE4E8}"/>
            </c:ext>
          </c:extLst>
        </c:ser>
        <c:ser>
          <c:idx val="5"/>
          <c:order val="2"/>
          <c:tx>
            <c:strRef>
              <c:f>Energiintensitet!$A$21</c:f>
              <c:strCache>
                <c:ptCount val="1"/>
                <c:pt idx="0">
                  <c:v>Energiintensitet</c:v>
                </c:pt>
              </c:strCache>
            </c:strRef>
          </c:tx>
          <c:spPr>
            <a:ln w="1905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Energiintensitet!$B$15:$L$15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Energiintensitet!$B$21:$L$21</c:f>
              <c:numCache>
                <c:formatCode>0%</c:formatCode>
                <c:ptCount val="11"/>
                <c:pt idx="0">
                  <c:v>0</c:v>
                </c:pt>
                <c:pt idx="1">
                  <c:v>6.4220153844579348E-3</c:v>
                </c:pt>
                <c:pt idx="2">
                  <c:v>-1.2165476746928194E-2</c:v>
                </c:pt>
                <c:pt idx="3">
                  <c:v>-2.2919814227750988E-2</c:v>
                </c:pt>
                <c:pt idx="4">
                  <c:v>-5.9344011343020253E-2</c:v>
                </c:pt>
                <c:pt idx="5">
                  <c:v>-5.1625817329207936E-2</c:v>
                </c:pt>
                <c:pt idx="6">
                  <c:v>-4.5057664363383258E-2</c:v>
                </c:pt>
                <c:pt idx="7">
                  <c:v>-0.12218874098799393</c:v>
                </c:pt>
                <c:pt idx="8">
                  <c:v>-0.14076966055611845</c:v>
                </c:pt>
                <c:pt idx="9" formatCode="0.0\ %">
                  <c:v>-0.15285525904602781</c:v>
                </c:pt>
                <c:pt idx="10" formatCode="0.0\ %">
                  <c:v>-0.17573901075475626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295-4CFB-B811-2091EABDE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1375695"/>
        <c:axId val="1071374735"/>
      </c:lineChart>
      <c:catAx>
        <c:axId val="107137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+mn-ea"/>
                <a:cs typeface="+mn-cs"/>
              </a:defRPr>
            </a:pPr>
            <a:endParaRPr lang="nb-NO"/>
          </a:p>
        </c:txPr>
        <c:crossAx val="1071374735"/>
        <c:crosses val="autoZero"/>
        <c:auto val="1"/>
        <c:lblAlgn val="ctr"/>
        <c:lblOffset val="100"/>
        <c:tickLblSkip val="2"/>
        <c:noMultiLvlLbl val="0"/>
      </c:catAx>
      <c:valAx>
        <c:axId val="1071374735"/>
        <c:scaling>
          <c:orientation val="minMax"/>
          <c:max val="0.30000000000000004"/>
          <c:min val="-0.30000000000000004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r>
                  <a:rPr lang="en-US"/>
                  <a:t>Prosentvis endring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+mn-ea"/>
                  <a:cs typeface="+mn-cs"/>
                </a:defRPr>
              </a:pPr>
              <a:endParaRPr lang="nb-NO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+mn-ea"/>
                <a:cs typeface="+mn-cs"/>
              </a:defRPr>
            </a:pPr>
            <a:endParaRPr lang="nb-NO"/>
          </a:p>
        </c:txPr>
        <c:crossAx val="1071375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0.62590759259259254"/>
          <c:y val="0.35219318303720132"/>
          <c:w val="0.35193388888888888"/>
          <c:h val="0.397960670065549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rgbClr val="000000"/>
          </a:solidFill>
          <a:latin typeface="Source Sans Pro" panose="020B0503030403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459361403541714E-2"/>
          <c:y val="3.3573819766042866E-2"/>
          <c:w val="0.70433148148148139"/>
          <c:h val="0.861084948320413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 TWh'!$D$2</c:f>
              <c:strCache>
                <c:ptCount val="1"/>
                <c:pt idx="0">
                  <c:v>Historikk</c:v>
                </c:pt>
              </c:strCache>
            </c:strRef>
          </c:tx>
          <c:spPr>
            <a:solidFill>
              <a:srgbClr val="A40D2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'10 TWh'!$A$3:$A$13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'10 TWh'!$D$3:$D$13</c:f>
              <c:numCache>
                <c:formatCode>0</c:formatCode>
                <c:ptCount val="11"/>
                <c:pt idx="0">
                  <c:v>64.809374836749598</c:v>
                </c:pt>
                <c:pt idx="1">
                  <c:v>65.293233449818999</c:v>
                </c:pt>
                <c:pt idx="2">
                  <c:v>65.173316361095601</c:v>
                </c:pt>
                <c:pt idx="3">
                  <c:v>66.103735676418395</c:v>
                </c:pt>
                <c:pt idx="4">
                  <c:v>65.301432396069004</c:v>
                </c:pt>
                <c:pt idx="5">
                  <c:v>67.467685562475197</c:v>
                </c:pt>
                <c:pt idx="6">
                  <c:v>65.8963944712917</c:v>
                </c:pt>
                <c:pt idx="7">
                  <c:v>61.034499789806006</c:v>
                </c:pt>
                <c:pt idx="8">
                  <c:v>60.668533484086197</c:v>
                </c:pt>
                <c:pt idx="9">
                  <c:v>63.029991895777997</c:v>
                </c:pt>
                <c:pt idx="10">
                  <c:v>63.845078531271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ED-4B0E-86DE-69E45CD64D3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98419935"/>
        <c:axId val="1898421855"/>
      </c:barChart>
      <c:lineChart>
        <c:grouping val="standard"/>
        <c:varyColors val="0"/>
        <c:ser>
          <c:idx val="1"/>
          <c:order val="1"/>
          <c:tx>
            <c:strRef>
              <c:f>'10 TWh'!$E$2</c:f>
              <c:strCache>
                <c:ptCount val="1"/>
                <c:pt idx="0">
                  <c:v>Mål 10 TWh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'10 TWh'!$E$3:$E$13</c:f>
              <c:numCache>
                <c:formatCode>0</c:formatCode>
                <c:ptCount val="11"/>
                <c:pt idx="0">
                  <c:v>54.809374836749598</c:v>
                </c:pt>
                <c:pt idx="1">
                  <c:v>54.809374836749598</c:v>
                </c:pt>
                <c:pt idx="2">
                  <c:v>54.809374836749598</c:v>
                </c:pt>
                <c:pt idx="3">
                  <c:v>54.809374836749598</c:v>
                </c:pt>
                <c:pt idx="4">
                  <c:v>54.809374836749598</c:v>
                </c:pt>
                <c:pt idx="5">
                  <c:v>54.809374836749598</c:v>
                </c:pt>
                <c:pt idx="6">
                  <c:v>54.809374836749598</c:v>
                </c:pt>
                <c:pt idx="7">
                  <c:v>54.809374836749598</c:v>
                </c:pt>
                <c:pt idx="8">
                  <c:v>54.809374836749598</c:v>
                </c:pt>
                <c:pt idx="9">
                  <c:v>54.809374836749598</c:v>
                </c:pt>
                <c:pt idx="10">
                  <c:v>54.809374836749598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B9-4ABF-828D-A8449D46C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8419935"/>
        <c:axId val="1898421855"/>
      </c:lineChart>
      <c:catAx>
        <c:axId val="1898419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+mn-ea"/>
                <a:cs typeface="+mn-cs"/>
              </a:defRPr>
            </a:pPr>
            <a:endParaRPr lang="nb-NO"/>
          </a:p>
        </c:txPr>
        <c:crossAx val="1898421855"/>
        <c:crosses val="autoZero"/>
        <c:auto val="1"/>
        <c:lblAlgn val="ctr"/>
        <c:lblOffset val="100"/>
        <c:noMultiLvlLbl val="0"/>
      </c:catAx>
      <c:valAx>
        <c:axId val="1898421855"/>
        <c:scaling>
          <c:orientation val="minMax"/>
          <c:max val="7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r>
                  <a:rPr lang="nb-NO"/>
                  <a:t>TWh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+mn-ea"/>
                <a:cs typeface="+mn-cs"/>
              </a:defRPr>
            </a:pPr>
            <a:endParaRPr lang="nb-NO"/>
          </a:p>
        </c:txPr>
        <c:crossAx val="1898419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518166666666689"/>
          <c:y val="0.42270114942528736"/>
          <c:w val="0.19438821036671544"/>
          <c:h val="0.150299598877254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rgbClr val="000000"/>
          </a:solidFill>
          <a:latin typeface="Source Sans Pro" panose="020B0503030403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'Tot energibruk - vare'!$A$48</c:f>
              <c:strCache>
                <c:ptCount val="1"/>
                <c:pt idx="0">
                  <c:v>Strøm</c:v>
                </c:pt>
              </c:strCache>
            </c:strRef>
          </c:tx>
          <c:spPr>
            <a:solidFill>
              <a:srgbClr val="687ED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'Tot energibruk - vare'!$B$47:$L$47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'Tot energibruk - vare'!$B$48:$L$48</c:f>
              <c:numCache>
                <c:formatCode>0</c:formatCode>
                <c:ptCount val="11"/>
                <c:pt idx="0">
                  <c:v>129.03399999999999</c:v>
                </c:pt>
                <c:pt idx="1">
                  <c:v>131.714</c:v>
                </c:pt>
                <c:pt idx="2">
                  <c:v>133.34399999999999</c:v>
                </c:pt>
                <c:pt idx="3">
                  <c:v>136.001</c:v>
                </c:pt>
                <c:pt idx="4">
                  <c:v>134.096</c:v>
                </c:pt>
                <c:pt idx="5">
                  <c:v>133.79599999999999</c:v>
                </c:pt>
                <c:pt idx="6">
                  <c:v>139.517</c:v>
                </c:pt>
                <c:pt idx="7">
                  <c:v>133.63900000000001</c:v>
                </c:pt>
                <c:pt idx="8">
                  <c:v>136.119</c:v>
                </c:pt>
                <c:pt idx="9">
                  <c:v>138.648</c:v>
                </c:pt>
                <c:pt idx="10">
                  <c:v>138.971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B0-46F9-ACBB-232F285B28F5}"/>
            </c:ext>
          </c:extLst>
        </c:ser>
        <c:ser>
          <c:idx val="1"/>
          <c:order val="1"/>
          <c:tx>
            <c:strRef>
              <c:f>'Tot energibruk - vare'!$A$49</c:f>
              <c:strCache>
                <c:ptCount val="1"/>
                <c:pt idx="0">
                  <c:v>Bioenergi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'Tot energibruk - vare'!$B$47:$L$47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'Tot energibruk - vare'!$B$49:$L$49</c:f>
              <c:numCache>
                <c:formatCode>0</c:formatCode>
                <c:ptCount val="11"/>
                <c:pt idx="0">
                  <c:v>10.397</c:v>
                </c:pt>
                <c:pt idx="1">
                  <c:v>11.898</c:v>
                </c:pt>
                <c:pt idx="2">
                  <c:v>14.79</c:v>
                </c:pt>
                <c:pt idx="3">
                  <c:v>13.372</c:v>
                </c:pt>
                <c:pt idx="4">
                  <c:v>15.022</c:v>
                </c:pt>
                <c:pt idx="5">
                  <c:v>14.792999999999999</c:v>
                </c:pt>
                <c:pt idx="6">
                  <c:v>16.012</c:v>
                </c:pt>
                <c:pt idx="7">
                  <c:v>16.187000000000001</c:v>
                </c:pt>
                <c:pt idx="8">
                  <c:v>16.768000000000001</c:v>
                </c:pt>
                <c:pt idx="9">
                  <c:v>17.347999999999999</c:v>
                </c:pt>
                <c:pt idx="10">
                  <c:v>16.085000000000001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B0-46F9-ACBB-232F285B28F5}"/>
            </c:ext>
          </c:extLst>
        </c:ser>
        <c:ser>
          <c:idx val="2"/>
          <c:order val="2"/>
          <c:tx>
            <c:strRef>
              <c:f>'Tot energibruk - vare'!$A$50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rgbClr val="8A9D1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'Tot energibruk - vare'!$B$47:$L$47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'Tot energibruk - vare'!$B$50:$L$50</c:f>
              <c:numCache>
                <c:formatCode>0</c:formatCode>
                <c:ptCount val="11"/>
                <c:pt idx="0">
                  <c:v>5.6970000000000001</c:v>
                </c:pt>
                <c:pt idx="1">
                  <c:v>6.1660000000000004</c:v>
                </c:pt>
                <c:pt idx="2">
                  <c:v>6.407</c:v>
                </c:pt>
                <c:pt idx="3">
                  <c:v>6.7839999999999998</c:v>
                </c:pt>
                <c:pt idx="4">
                  <c:v>6.7310000000000008</c:v>
                </c:pt>
                <c:pt idx="5">
                  <c:v>6.24</c:v>
                </c:pt>
                <c:pt idx="6">
                  <c:v>7.4749999999999996</c:v>
                </c:pt>
                <c:pt idx="7">
                  <c:v>7.157</c:v>
                </c:pt>
                <c:pt idx="8">
                  <c:v>7.9109999999999996</c:v>
                </c:pt>
                <c:pt idx="9">
                  <c:v>7.7009999999999996</c:v>
                </c:pt>
                <c:pt idx="10">
                  <c:v>7.5270000000000001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B0-46F9-ACBB-232F285B28F5}"/>
            </c:ext>
          </c:extLst>
        </c:ser>
        <c:ser>
          <c:idx val="3"/>
          <c:order val="3"/>
          <c:tx>
            <c:strRef>
              <c:f>'Tot energibruk - vare'!$A$51</c:f>
              <c:strCache>
                <c:ptCount val="1"/>
                <c:pt idx="0">
                  <c:v>Fossilt drivstoff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'Tot energibruk - vare'!$B$47:$L$47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'Tot energibruk - vare'!$B$51:$L$51</c:f>
              <c:numCache>
                <c:formatCode>0</c:formatCode>
                <c:ptCount val="11"/>
                <c:pt idx="0">
                  <c:v>68.368000000000009</c:v>
                </c:pt>
                <c:pt idx="1">
                  <c:v>67.009</c:v>
                </c:pt>
                <c:pt idx="2">
                  <c:v>63.542999999999999</c:v>
                </c:pt>
                <c:pt idx="3">
                  <c:v>66.5</c:v>
                </c:pt>
                <c:pt idx="4">
                  <c:v>63.803999999999995</c:v>
                </c:pt>
                <c:pt idx="5">
                  <c:v>61.680999999999997</c:v>
                </c:pt>
                <c:pt idx="6">
                  <c:v>63.652999999999999</c:v>
                </c:pt>
                <c:pt idx="7">
                  <c:v>64.847000000000008</c:v>
                </c:pt>
                <c:pt idx="8">
                  <c:v>60.305999999999997</c:v>
                </c:pt>
                <c:pt idx="9">
                  <c:v>57.308</c:v>
                </c:pt>
                <c:pt idx="10">
                  <c:v>54.543999999999997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B0-46F9-ACBB-232F285B28F5}"/>
            </c:ext>
          </c:extLst>
        </c:ser>
        <c:ser>
          <c:idx val="4"/>
          <c:order val="4"/>
          <c:tx>
            <c:strRef>
              <c:f>'Tot energibruk - vare'!$A$52</c:f>
              <c:strCache>
                <c:ptCount val="1"/>
                <c:pt idx="0">
                  <c:v>Fyringsolje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'Tot energibruk - vare'!$B$47:$L$47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'Tot energibruk - vare'!$B$52:$L$52</c:f>
              <c:numCache>
                <c:formatCode>0</c:formatCode>
                <c:ptCount val="11"/>
                <c:pt idx="0">
                  <c:v>3.3820000000000001</c:v>
                </c:pt>
                <c:pt idx="1">
                  <c:v>3.2410000000000001</c:v>
                </c:pt>
                <c:pt idx="2">
                  <c:v>2.8479999999999999</c:v>
                </c:pt>
                <c:pt idx="3">
                  <c:v>2.407</c:v>
                </c:pt>
                <c:pt idx="4">
                  <c:v>1.698</c:v>
                </c:pt>
                <c:pt idx="5">
                  <c:v>0.86399999999999999</c:v>
                </c:pt>
                <c:pt idx="6">
                  <c:v>0.76700000000000002</c:v>
                </c:pt>
                <c:pt idx="7">
                  <c:v>0.84599999999999997</c:v>
                </c:pt>
                <c:pt idx="8">
                  <c:v>0.73299999999999998</c:v>
                </c:pt>
                <c:pt idx="9">
                  <c:v>0.433</c:v>
                </c:pt>
                <c:pt idx="10">
                  <c:v>0.45400000000000001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B0-46F9-ACBB-232F285B28F5}"/>
            </c:ext>
          </c:extLst>
        </c:ser>
        <c:ser>
          <c:idx val="5"/>
          <c:order val="5"/>
          <c:tx>
            <c:strRef>
              <c:f>'Tot energibruk - vare'!$A$53</c:f>
              <c:strCache>
                <c:ptCount val="1"/>
                <c:pt idx="0">
                  <c:v>Andre oljeprodukter</c:v>
                </c:pt>
              </c:strCache>
            </c:strRef>
          </c:tx>
          <c:spPr>
            <a:solidFill>
              <a:srgbClr val="36121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'Tot energibruk - vare'!$B$47:$L$47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'Tot energibruk - vare'!$B$53:$L$53</c:f>
              <c:numCache>
                <c:formatCode>0</c:formatCode>
                <c:ptCount val="11"/>
                <c:pt idx="0">
                  <c:v>12</c:v>
                </c:pt>
                <c:pt idx="1">
                  <c:v>11</c:v>
                </c:pt>
                <c:pt idx="2">
                  <c:v>11</c:v>
                </c:pt>
                <c:pt idx="3">
                  <c:v>12</c:v>
                </c:pt>
                <c:pt idx="4">
                  <c:v>11</c:v>
                </c:pt>
                <c:pt idx="5">
                  <c:v>11</c:v>
                </c:pt>
                <c:pt idx="6">
                  <c:v>12</c:v>
                </c:pt>
                <c:pt idx="7">
                  <c:v>9</c:v>
                </c:pt>
                <c:pt idx="8">
                  <c:v>11</c:v>
                </c:pt>
                <c:pt idx="9">
                  <c:v>11</c:v>
                </c:pt>
                <c:pt idx="1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DB0-46F9-ACBB-232F285B28F5}"/>
            </c:ext>
          </c:extLst>
        </c:ser>
        <c:ser>
          <c:idx val="6"/>
          <c:order val="6"/>
          <c:tx>
            <c:strRef>
              <c:f>'Tot energibruk - vare'!$A$54</c:f>
              <c:strCache>
                <c:ptCount val="1"/>
                <c:pt idx="0">
                  <c:v>Gass</c:v>
                </c:pt>
              </c:strCache>
            </c:strRef>
          </c:tx>
          <c:spPr>
            <a:solidFill>
              <a:srgbClr val="6D132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'Tot energibruk - vare'!$B$47:$L$47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'Tot energibruk - vare'!$B$54:$L$54</c:f>
              <c:numCache>
                <c:formatCode>0</c:formatCode>
                <c:ptCount val="11"/>
                <c:pt idx="0">
                  <c:v>61.368000000000002</c:v>
                </c:pt>
                <c:pt idx="1">
                  <c:v>60.633000000000003</c:v>
                </c:pt>
                <c:pt idx="2">
                  <c:v>62.037999999999997</c:v>
                </c:pt>
                <c:pt idx="3">
                  <c:v>58.477999999999994</c:v>
                </c:pt>
                <c:pt idx="4">
                  <c:v>58.948999999999998</c:v>
                </c:pt>
                <c:pt idx="5">
                  <c:v>56.978999999999999</c:v>
                </c:pt>
                <c:pt idx="6">
                  <c:v>54.637</c:v>
                </c:pt>
                <c:pt idx="7">
                  <c:v>52.493000000000002</c:v>
                </c:pt>
                <c:pt idx="8">
                  <c:v>50.734999999999999</c:v>
                </c:pt>
                <c:pt idx="9">
                  <c:v>45.234000000000002</c:v>
                </c:pt>
                <c:pt idx="10">
                  <c:v>45.628999999999998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DB0-46F9-ACBB-232F285B28F5}"/>
            </c:ext>
          </c:extLst>
        </c:ser>
        <c:ser>
          <c:idx val="7"/>
          <c:order val="7"/>
          <c:tx>
            <c:strRef>
              <c:f>'Tot energibruk - vare'!$A$55</c:f>
              <c:strCache>
                <c:ptCount val="1"/>
                <c:pt idx="0">
                  <c:v>Kull og koks</c:v>
                </c:pt>
              </c:strCache>
            </c:strRef>
          </c:tx>
          <c:spPr>
            <a:solidFill>
              <a:srgbClr val="6633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'Tot energibruk - vare'!$B$47:$L$47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'Tot energibruk - vare'!$B$55:$L$55</c:f>
              <c:numCache>
                <c:formatCode>0</c:formatCode>
                <c:ptCount val="11"/>
                <c:pt idx="0">
                  <c:v>7.4169999999999998</c:v>
                </c:pt>
                <c:pt idx="1">
                  <c:v>7.7869999999999999</c:v>
                </c:pt>
                <c:pt idx="2">
                  <c:v>7.9089999999999998</c:v>
                </c:pt>
                <c:pt idx="3">
                  <c:v>7.6130000000000004</c:v>
                </c:pt>
                <c:pt idx="4">
                  <c:v>7.5830000000000002</c:v>
                </c:pt>
                <c:pt idx="5">
                  <c:v>7.7190000000000003</c:v>
                </c:pt>
                <c:pt idx="6">
                  <c:v>8.3670000000000009</c:v>
                </c:pt>
                <c:pt idx="7">
                  <c:v>7.9720000000000004</c:v>
                </c:pt>
                <c:pt idx="8">
                  <c:v>7.2910000000000004</c:v>
                </c:pt>
                <c:pt idx="9">
                  <c:v>7.4829999999999997</c:v>
                </c:pt>
                <c:pt idx="10">
                  <c:v>7.7009999999999996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DB0-46F9-ACBB-232F285B28F5}"/>
            </c:ext>
          </c:extLst>
        </c:ser>
        <c:ser>
          <c:idx val="8"/>
          <c:order val="8"/>
          <c:tx>
            <c:strRef>
              <c:f>'Tot energibruk - vare'!$A$56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'Tot energibruk - vare'!$B$47:$L$47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'Tot energibruk - vare'!$B$56:$L$56</c:f>
              <c:numCache>
                <c:formatCode>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8-6DB0-46F9-ACBB-232F285B28F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5"/>
        <c:overlap val="100"/>
        <c:axId val="1338862768"/>
        <c:axId val="1338863248"/>
      </c:barChart>
      <c:catAx>
        <c:axId val="1338862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38863248"/>
        <c:crosses val="autoZero"/>
        <c:auto val="1"/>
        <c:lblAlgn val="ctr"/>
        <c:lblOffset val="100"/>
        <c:noMultiLvlLbl val="0"/>
      </c:catAx>
      <c:valAx>
        <c:axId val="1338863248"/>
        <c:scaling>
          <c:orientation val="minMax"/>
          <c:max val="3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38862768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6602481358492192"/>
          <c:y val="7.5823166870978481E-2"/>
          <c:w val="0.21731356553403797"/>
          <c:h val="0.578510054274015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07629629629629"/>
          <c:y val="3.981083333333333E-2"/>
          <c:w val="0.6570164814814814"/>
          <c:h val="0.8808580555555555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'Tot energibruk - sektor'!$A$27</c:f>
              <c:strCache>
                <c:ptCount val="1"/>
                <c:pt idx="0">
                  <c:v>Petroleumssektoren</c:v>
                </c:pt>
              </c:strCache>
            </c:strRef>
          </c:tx>
          <c:spPr>
            <a:solidFill>
              <a:srgbClr val="6D132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'Tot energibruk - sektor'!$B$26:$L$26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'Tot energibruk - sektor'!$B$27:$L$27</c:f>
              <c:numCache>
                <c:formatCode>0</c:formatCode>
                <c:ptCount val="11"/>
                <c:pt idx="0">
                  <c:v>64.581000000000003</c:v>
                </c:pt>
                <c:pt idx="1">
                  <c:v>63.862000000000002</c:v>
                </c:pt>
                <c:pt idx="2">
                  <c:v>65.010000000000005</c:v>
                </c:pt>
                <c:pt idx="3">
                  <c:v>63.151000000000003</c:v>
                </c:pt>
                <c:pt idx="4">
                  <c:v>63.054000000000002</c:v>
                </c:pt>
                <c:pt idx="5">
                  <c:v>61.52</c:v>
                </c:pt>
                <c:pt idx="6">
                  <c:v>58.347999999999999</c:v>
                </c:pt>
                <c:pt idx="7">
                  <c:v>57.375999999999998</c:v>
                </c:pt>
                <c:pt idx="8">
                  <c:v>56.857999999999997</c:v>
                </c:pt>
                <c:pt idx="9">
                  <c:v>53.012</c:v>
                </c:pt>
                <c:pt idx="10">
                  <c:v>52.372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827-4B4B-A108-43D6C14EC98E}"/>
            </c:ext>
          </c:extLst>
        </c:ser>
        <c:ser>
          <c:idx val="1"/>
          <c:order val="1"/>
          <c:tx>
            <c:strRef>
              <c:f>'Tot energibruk - sektor'!$A$28</c:f>
              <c:strCache>
                <c:ptCount val="1"/>
                <c:pt idx="0">
                  <c:v>Oljeraffineri</c:v>
                </c:pt>
              </c:strCache>
            </c:strRef>
          </c:tx>
          <c:spPr>
            <a:solidFill>
              <a:srgbClr val="36121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'Tot energibruk - sektor'!$B$26:$L$26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'Tot energibruk - sektor'!$B$28:$L$28</c:f>
              <c:numCache>
                <c:formatCode>0</c:formatCode>
                <c:ptCount val="11"/>
                <c:pt idx="0">
                  <c:v>7.5369999999999999</c:v>
                </c:pt>
                <c:pt idx="1">
                  <c:v>6.625</c:v>
                </c:pt>
                <c:pt idx="2">
                  <c:v>7.6390000000000002</c:v>
                </c:pt>
                <c:pt idx="3">
                  <c:v>7.7560000000000002</c:v>
                </c:pt>
                <c:pt idx="4">
                  <c:v>6.5830000000000002</c:v>
                </c:pt>
                <c:pt idx="5">
                  <c:v>6.8010000000000002</c:v>
                </c:pt>
                <c:pt idx="6">
                  <c:v>6.8209999999999997</c:v>
                </c:pt>
                <c:pt idx="7">
                  <c:v>5.7489999999999997</c:v>
                </c:pt>
                <c:pt idx="8">
                  <c:v>6.8579999999999997</c:v>
                </c:pt>
                <c:pt idx="9">
                  <c:v>6.7720000000000002</c:v>
                </c:pt>
                <c:pt idx="10">
                  <c:v>6.4459999999999997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1827-4B4B-A108-43D6C14EC98E}"/>
            </c:ext>
          </c:extLst>
        </c:ser>
        <c:ser>
          <c:idx val="2"/>
          <c:order val="2"/>
          <c:tx>
            <c:strRef>
              <c:f>'Tot energibruk - sektor'!$A$29</c:f>
              <c:strCache>
                <c:ptCount val="1"/>
                <c:pt idx="0">
                  <c:v>Industri</c:v>
                </c:pt>
              </c:strCache>
            </c:strRef>
          </c:tx>
          <c:spPr>
            <a:solidFill>
              <a:srgbClr val="22347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'Tot energibruk - sektor'!$B$26:$L$26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'Tot energibruk - sektor'!$B$29:$L$29</c:f>
              <c:numCache>
                <c:formatCode>0</c:formatCode>
                <c:ptCount val="11"/>
                <c:pt idx="0">
                  <c:v>66.876999999999995</c:v>
                </c:pt>
                <c:pt idx="1">
                  <c:v>66.944999999999993</c:v>
                </c:pt>
                <c:pt idx="2">
                  <c:v>67.683999999999997</c:v>
                </c:pt>
                <c:pt idx="3">
                  <c:v>68.581999999999994</c:v>
                </c:pt>
                <c:pt idx="4">
                  <c:v>68.908000000000001</c:v>
                </c:pt>
                <c:pt idx="5">
                  <c:v>69.585999999999999</c:v>
                </c:pt>
                <c:pt idx="6">
                  <c:v>73.873999999999995</c:v>
                </c:pt>
                <c:pt idx="7">
                  <c:v>71.498999999999995</c:v>
                </c:pt>
                <c:pt idx="8">
                  <c:v>67.736000000000004</c:v>
                </c:pt>
                <c:pt idx="9">
                  <c:v>68.036000000000001</c:v>
                </c:pt>
                <c:pt idx="10">
                  <c:v>69.311999999999998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1827-4B4B-A108-43D6C14EC98E}"/>
            </c:ext>
          </c:extLst>
        </c:ser>
        <c:ser>
          <c:idx val="3"/>
          <c:order val="3"/>
          <c:tx>
            <c:strRef>
              <c:f>'Tot energibruk - sektor'!$A$30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rgbClr val="90552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'Tot energibruk - sektor'!$B$26:$L$26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'Tot energibruk - sektor'!$B$30:$L$30</c:f>
              <c:numCache>
                <c:formatCode>0</c:formatCode>
                <c:ptCount val="11"/>
                <c:pt idx="0">
                  <c:v>57.670999999999999</c:v>
                </c:pt>
                <c:pt idx="1">
                  <c:v>57.904000000000003</c:v>
                </c:pt>
                <c:pt idx="2">
                  <c:v>57.356000000000002</c:v>
                </c:pt>
                <c:pt idx="3">
                  <c:v>56.868000000000002</c:v>
                </c:pt>
                <c:pt idx="4">
                  <c:v>56.323999999999998</c:v>
                </c:pt>
                <c:pt idx="5">
                  <c:v>53.034999999999997</c:v>
                </c:pt>
                <c:pt idx="6">
                  <c:v>54.816000000000003</c:v>
                </c:pt>
                <c:pt idx="7">
                  <c:v>57.11</c:v>
                </c:pt>
                <c:pt idx="8">
                  <c:v>54.255000000000003</c:v>
                </c:pt>
                <c:pt idx="9">
                  <c:v>52.503999999999998</c:v>
                </c:pt>
                <c:pt idx="10">
                  <c:v>50.313000000000002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B-1827-4B4B-A108-43D6C14EC98E}"/>
            </c:ext>
          </c:extLst>
        </c:ser>
        <c:ser>
          <c:idx val="4"/>
          <c:order val="4"/>
          <c:tx>
            <c:strRef>
              <c:f>'Tot energibruk - sektor'!$A$31</c:f>
              <c:strCache>
                <c:ptCount val="1"/>
                <c:pt idx="0">
                  <c:v>Husholdninger</c:v>
                </c:pt>
              </c:strCache>
            </c:strRef>
          </c:tx>
          <c:spPr>
            <a:solidFill>
              <a:srgbClr val="8A9D1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'Tot energibruk - sektor'!$B$26:$L$26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'Tot energibruk - sektor'!$B$31:$L$31</c:f>
              <c:numCache>
                <c:formatCode>0</c:formatCode>
                <c:ptCount val="11"/>
                <c:pt idx="0">
                  <c:v>45.808</c:v>
                </c:pt>
                <c:pt idx="1">
                  <c:v>47.137</c:v>
                </c:pt>
                <c:pt idx="2">
                  <c:v>47.69</c:v>
                </c:pt>
                <c:pt idx="3">
                  <c:v>47.637999999999998</c:v>
                </c:pt>
                <c:pt idx="4">
                  <c:v>46.487000000000002</c:v>
                </c:pt>
                <c:pt idx="5">
                  <c:v>46.655000000000001</c:v>
                </c:pt>
                <c:pt idx="6">
                  <c:v>49.088999999999999</c:v>
                </c:pt>
                <c:pt idx="7">
                  <c:v>44.198999999999998</c:v>
                </c:pt>
                <c:pt idx="8">
                  <c:v>46.566000000000003</c:v>
                </c:pt>
                <c:pt idx="9">
                  <c:v>46.585999999999999</c:v>
                </c:pt>
                <c:pt idx="10">
                  <c:v>45.323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2-1827-4B4B-A108-43D6C14EC98E}"/>
            </c:ext>
          </c:extLst>
        </c:ser>
        <c:ser>
          <c:idx val="5"/>
          <c:order val="5"/>
          <c:tx>
            <c:strRef>
              <c:f>'Tot energibruk - sektor'!$A$32</c:f>
              <c:strCache>
                <c:ptCount val="1"/>
                <c:pt idx="0">
                  <c:v>Tjenesteyting</c:v>
                </c:pt>
              </c:strCache>
            </c:strRef>
          </c:tx>
          <c:spPr>
            <a:solidFill>
              <a:srgbClr val="D679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'Tot energibruk - sektor'!$B$26:$L$26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'Tot energibruk - sektor'!$B$32:$L$32</c:f>
              <c:numCache>
                <c:formatCode>0</c:formatCode>
                <c:ptCount val="11"/>
                <c:pt idx="0">
                  <c:v>33.048999999999999</c:v>
                </c:pt>
                <c:pt idx="1">
                  <c:v>34.807000000000002</c:v>
                </c:pt>
                <c:pt idx="2">
                  <c:v>34.414999999999999</c:v>
                </c:pt>
                <c:pt idx="3">
                  <c:v>35.716999999999999</c:v>
                </c:pt>
                <c:pt idx="4">
                  <c:v>35.213999999999999</c:v>
                </c:pt>
                <c:pt idx="5">
                  <c:v>32</c:v>
                </c:pt>
                <c:pt idx="6">
                  <c:v>34</c:v>
                </c:pt>
                <c:pt idx="7">
                  <c:v>32</c:v>
                </c:pt>
                <c:pt idx="8">
                  <c:v>32.799999999999997</c:v>
                </c:pt>
                <c:pt idx="9">
                  <c:v>32.799999999999997</c:v>
                </c:pt>
                <c:pt idx="10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9-1827-4B4B-A108-43D6C14EC98E}"/>
            </c:ext>
          </c:extLst>
        </c:ser>
        <c:ser>
          <c:idx val="6"/>
          <c:order val="6"/>
          <c:tx>
            <c:strRef>
              <c:f>'Tot energibruk - sektor'!$A$33</c:f>
              <c:strCache>
                <c:ptCount val="1"/>
                <c:pt idx="0">
                  <c:v>Datasentre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'Tot energibruk - sektor'!$B$26:$L$26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'Tot energibruk - sektor'!$B$33:$L$33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A-1827-4B4B-A108-43D6C14EC98E}"/>
            </c:ext>
          </c:extLst>
        </c:ser>
        <c:ser>
          <c:idx val="7"/>
          <c:order val="7"/>
          <c:tx>
            <c:strRef>
              <c:f>'Tot energibruk - sektor'!$A$34</c:f>
              <c:strCache>
                <c:ptCount val="1"/>
                <c:pt idx="0">
                  <c:v>Andre næringer</c:v>
                </c:pt>
              </c:strCache>
            </c:strRef>
          </c:tx>
          <c:spPr>
            <a:solidFill>
              <a:srgbClr val="526029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'Tot energibruk - sektor'!$B$26:$L$26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'Tot energibruk - sektor'!$B$34:$L$34</c:f>
              <c:numCache>
                <c:formatCode>0</c:formatCode>
                <c:ptCount val="11"/>
                <c:pt idx="0">
                  <c:v>10.74</c:v>
                </c:pt>
                <c:pt idx="1">
                  <c:v>10.98</c:v>
                </c:pt>
                <c:pt idx="2">
                  <c:v>11.697999999999999</c:v>
                </c:pt>
                <c:pt idx="3">
                  <c:v>12.301000000000002</c:v>
                </c:pt>
                <c:pt idx="4">
                  <c:v>11.672999999999998</c:v>
                </c:pt>
                <c:pt idx="5">
                  <c:v>11.722000000000001</c:v>
                </c:pt>
                <c:pt idx="6">
                  <c:v>12.574000000000002</c:v>
                </c:pt>
                <c:pt idx="7">
                  <c:v>11.799000000000001</c:v>
                </c:pt>
                <c:pt idx="8">
                  <c:v>12.529</c:v>
                </c:pt>
                <c:pt idx="9">
                  <c:v>12.248999999999999</c:v>
                </c:pt>
                <c:pt idx="10">
                  <c:v>12.025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1-1827-4B4B-A108-43D6C14EC98E}"/>
            </c:ext>
          </c:extLst>
        </c:ser>
        <c:ser>
          <c:idx val="8"/>
          <c:order val="8"/>
          <c:tx>
            <c:strRef>
              <c:f>'Tot energibruk - sektor'!$A$35</c:f>
              <c:strCache>
                <c:ptCount val="1"/>
                <c:pt idx="0">
                  <c:v>Overføringstap</c:v>
                </c:pt>
              </c:strCache>
            </c:strRef>
          </c:tx>
          <c:spPr>
            <a:solidFill>
              <a:srgbClr val="683E1C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'Tot energibruk - sektor'!$B$26:$L$26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'Tot energibruk - sektor'!$B$35:$L$35</c:f>
              <c:numCache>
                <c:formatCode>0</c:formatCode>
                <c:ptCount val="11"/>
                <c:pt idx="0">
                  <c:v>11.183</c:v>
                </c:pt>
                <c:pt idx="1">
                  <c:v>10.577999999999999</c:v>
                </c:pt>
                <c:pt idx="2">
                  <c:v>10.77</c:v>
                </c:pt>
                <c:pt idx="3">
                  <c:v>10.815000000000001</c:v>
                </c:pt>
                <c:pt idx="4">
                  <c:v>10.312000000000001</c:v>
                </c:pt>
                <c:pt idx="5">
                  <c:v>10.143000000000001</c:v>
                </c:pt>
                <c:pt idx="6">
                  <c:v>10.487</c:v>
                </c:pt>
                <c:pt idx="7">
                  <c:v>11.14</c:v>
                </c:pt>
                <c:pt idx="8">
                  <c:v>11.856999999999999</c:v>
                </c:pt>
                <c:pt idx="9">
                  <c:v>11.414999999999999</c:v>
                </c:pt>
                <c:pt idx="10">
                  <c:v>10.922999999999998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B8-1827-4B4B-A108-43D6C14EC98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5"/>
        <c:overlap val="100"/>
        <c:axId val="1161476111"/>
        <c:axId val="1400570447"/>
      </c:barChart>
      <c:catAx>
        <c:axId val="1161476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1400570447"/>
        <c:crosses val="autoZero"/>
        <c:auto val="1"/>
        <c:lblAlgn val="ctr"/>
        <c:lblOffset val="0"/>
        <c:noMultiLvlLbl val="0"/>
      </c:catAx>
      <c:valAx>
        <c:axId val="140057044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b-NO" sz="105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TWh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1161476111"/>
        <c:crosses val="autoZero"/>
        <c:crossBetween val="between"/>
        <c:majorUnit val="40"/>
      </c:valAx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layout>
        <c:manualLayout>
          <c:xMode val="edge"/>
          <c:yMode val="edge"/>
          <c:x val="0.75909280984779359"/>
          <c:y val="8.1326582204545333E-2"/>
          <c:w val="0.2405981427192512"/>
          <c:h val="0.760899550188400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Source Sans Pro" panose="020B0503030403020204" pitchFamily="34" charset="0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459444444444438E-2"/>
          <c:y val="4.1822028423772611E-2"/>
          <c:w val="0.85485"/>
          <c:h val="0.861084948320413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Datasentre!$C$4</c:f>
              <c:strCache>
                <c:ptCount val="1"/>
                <c:pt idx="0">
                  <c:v>TWh</c:v>
                </c:pt>
              </c:strCache>
            </c:strRef>
          </c:tx>
          <c:spPr>
            <a:solidFill>
              <a:srgbClr val="A40D2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Datasentre!$B$5:$B$15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Datasentre!$C$5:$C$15</c:f>
              <c:numCache>
                <c:formatCode>General</c:formatCode>
                <c:ptCount val="11"/>
                <c:pt idx="0">
                  <c:v>0.1</c:v>
                </c:pt>
                <c:pt idx="1">
                  <c:v>0.2</c:v>
                </c:pt>
                <c:pt idx="2">
                  <c:v>0.2</c:v>
                </c:pt>
                <c:pt idx="3">
                  <c:v>0.4</c:v>
                </c:pt>
                <c:pt idx="4">
                  <c:v>0.7</c:v>
                </c:pt>
                <c:pt idx="5">
                  <c:v>0.4</c:v>
                </c:pt>
                <c:pt idx="6">
                  <c:v>1.1000000000000001</c:v>
                </c:pt>
                <c:pt idx="7">
                  <c:v>1.3</c:v>
                </c:pt>
                <c:pt idx="8">
                  <c:v>1.6</c:v>
                </c:pt>
                <c:pt idx="9">
                  <c:v>2.2000000000000002</c:v>
                </c:pt>
                <c:pt idx="10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0-4FEA-91BD-8632F0946C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7"/>
        <c:axId val="1898419935"/>
        <c:axId val="1898421855"/>
      </c:barChart>
      <c:catAx>
        <c:axId val="1898419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898421855"/>
        <c:crosses val="autoZero"/>
        <c:auto val="1"/>
        <c:lblAlgn val="ctr"/>
        <c:lblOffset val="100"/>
        <c:noMultiLvlLbl val="0"/>
      </c:catAx>
      <c:valAx>
        <c:axId val="189842185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nb-NO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TWh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8984199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94555474780481"/>
          <c:y val="4.1822028423772611E-2"/>
          <c:w val="0.82436400707808777"/>
          <c:h val="0.861084948320413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Datasentre!$C$27</c:f>
              <c:strCache>
                <c:ptCount val="1"/>
                <c:pt idx="0">
                  <c:v>MW</c:v>
                </c:pt>
              </c:strCache>
            </c:strRef>
          </c:tx>
          <c:spPr>
            <a:solidFill>
              <a:srgbClr val="A40D2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Datasentre!$B$28:$B$34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Datasentre!$C$28:$C$34</c:f>
              <c:numCache>
                <c:formatCode>General</c:formatCode>
                <c:ptCount val="7"/>
                <c:pt idx="0">
                  <c:v>169</c:v>
                </c:pt>
                <c:pt idx="1">
                  <c:v>428</c:v>
                </c:pt>
                <c:pt idx="2">
                  <c:v>548</c:v>
                </c:pt>
                <c:pt idx="3">
                  <c:v>867</c:v>
                </c:pt>
                <c:pt idx="4">
                  <c:v>1603</c:v>
                </c:pt>
                <c:pt idx="5">
                  <c:v>2650</c:v>
                </c:pt>
                <c:pt idx="6">
                  <c:v>4217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B-4CCD-ABC7-B5089BEB717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7"/>
        <c:axId val="1898419935"/>
        <c:axId val="1898421855"/>
      </c:barChart>
      <c:catAx>
        <c:axId val="1898419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898421855"/>
        <c:crosses val="autoZero"/>
        <c:auto val="1"/>
        <c:lblAlgn val="ctr"/>
        <c:lblOffset val="100"/>
        <c:noMultiLvlLbl val="0"/>
      </c:catAx>
      <c:valAx>
        <c:axId val="189842185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nb-NO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8984199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362659092050761E-2"/>
          <c:y val="7.5993455987355657E-2"/>
          <c:w val="0.58690583942605845"/>
          <c:h val="0.84045611289567512"/>
        </c:manualLayout>
      </c:layout>
      <c:areaChart>
        <c:grouping val="stacked"/>
        <c:varyColors val="0"/>
        <c:ser>
          <c:idx val="0"/>
          <c:order val="0"/>
          <c:tx>
            <c:strRef>
              <c:f>Industri!$B$35</c:f>
              <c:strCache>
                <c:ptCount val="1"/>
                <c:pt idx="0">
                  <c:v>Metallindustrien</c:v>
                </c:pt>
              </c:strCache>
            </c:strRef>
          </c:tx>
          <c:spPr>
            <a:solidFill>
              <a:srgbClr val="2E47A3"/>
            </a:solidFill>
            <a:ln w="25400">
              <a:noFill/>
            </a:ln>
            <a:effectLst/>
          </c:spPr>
          <c:cat>
            <c:strRef>
              <c:f>Industri!$C$34:$M$34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Industri!$C$35:$M$35</c:f>
              <c:numCache>
                <c:formatCode>0</c:formatCode>
                <c:ptCount val="11"/>
                <c:pt idx="0">
                  <c:v>30.021000000000001</c:v>
                </c:pt>
                <c:pt idx="1">
                  <c:v>30.838999999999999</c:v>
                </c:pt>
                <c:pt idx="2">
                  <c:v>31.372999999999998</c:v>
                </c:pt>
                <c:pt idx="3">
                  <c:v>31.952999999999999</c:v>
                </c:pt>
                <c:pt idx="4">
                  <c:v>31.984999999999999</c:v>
                </c:pt>
                <c:pt idx="5">
                  <c:v>32.207000000000001</c:v>
                </c:pt>
                <c:pt idx="6">
                  <c:v>33.826000000000001</c:v>
                </c:pt>
                <c:pt idx="7">
                  <c:v>33.352000000000004</c:v>
                </c:pt>
                <c:pt idx="8">
                  <c:v>31.172999999999998</c:v>
                </c:pt>
                <c:pt idx="9">
                  <c:v>32.323999999999998</c:v>
                </c:pt>
                <c:pt idx="10">
                  <c:v>32.454000000000001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B47-413A-972E-D2448BE06B2C}"/>
            </c:ext>
          </c:extLst>
        </c:ser>
        <c:ser>
          <c:idx val="1"/>
          <c:order val="1"/>
          <c:tx>
            <c:strRef>
              <c:f>Industri!$B$36</c:f>
              <c:strCache>
                <c:ptCount val="1"/>
                <c:pt idx="0">
                  <c:v>Kjemisk industri og raffineri</c:v>
                </c:pt>
              </c:strCache>
            </c:strRef>
          </c:tx>
          <c:spPr>
            <a:solidFill>
              <a:srgbClr val="687ED4"/>
            </a:solidFill>
            <a:ln w="25400">
              <a:noFill/>
            </a:ln>
            <a:effectLst/>
          </c:spPr>
          <c:cat>
            <c:strRef>
              <c:f>Industri!$C$34:$M$34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Industri!$C$36:$M$36</c:f>
              <c:numCache>
                <c:formatCode>0</c:formatCode>
                <c:ptCount val="11"/>
                <c:pt idx="0">
                  <c:v>25.375</c:v>
                </c:pt>
                <c:pt idx="1">
                  <c:v>23.346</c:v>
                </c:pt>
                <c:pt idx="2">
                  <c:v>24.099999999999998</c:v>
                </c:pt>
                <c:pt idx="3">
                  <c:v>24.602</c:v>
                </c:pt>
                <c:pt idx="4">
                  <c:v>23.694000000000003</c:v>
                </c:pt>
                <c:pt idx="5">
                  <c:v>24.914999999999999</c:v>
                </c:pt>
                <c:pt idx="6">
                  <c:v>26.098999999999997</c:v>
                </c:pt>
                <c:pt idx="7">
                  <c:v>23.56</c:v>
                </c:pt>
                <c:pt idx="8">
                  <c:v>23.838000000000001</c:v>
                </c:pt>
                <c:pt idx="9">
                  <c:v>22.755000000000003</c:v>
                </c:pt>
                <c:pt idx="10">
                  <c:v>24.011000000000003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B47-413A-972E-D2448BE06B2C}"/>
            </c:ext>
          </c:extLst>
        </c:ser>
        <c:ser>
          <c:idx val="2"/>
          <c:order val="2"/>
          <c:tx>
            <c:strRef>
              <c:f>Industri!$B$37</c:f>
              <c:strCache>
                <c:ptCount val="1"/>
                <c:pt idx="0">
                  <c:v>Treforedling</c:v>
                </c:pt>
              </c:strCache>
            </c:strRef>
          </c:tx>
          <c:spPr>
            <a:solidFill>
              <a:srgbClr val="683E1C"/>
            </a:solidFill>
            <a:ln w="25400">
              <a:noFill/>
            </a:ln>
            <a:effectLst/>
          </c:spPr>
          <c:cat>
            <c:strRef>
              <c:f>Industri!$C$34:$M$34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Industri!$C$37:$M$37</c:f>
              <c:numCache>
                <c:formatCode>0</c:formatCode>
                <c:ptCount val="11"/>
                <c:pt idx="0">
                  <c:v>4.62</c:v>
                </c:pt>
                <c:pt idx="1">
                  <c:v>5.0110000000000001</c:v>
                </c:pt>
                <c:pt idx="2">
                  <c:v>5.3550000000000004</c:v>
                </c:pt>
                <c:pt idx="3">
                  <c:v>5.3339999999999996</c:v>
                </c:pt>
                <c:pt idx="4">
                  <c:v>5.2670000000000003</c:v>
                </c:pt>
                <c:pt idx="5">
                  <c:v>4.9530000000000003</c:v>
                </c:pt>
                <c:pt idx="6">
                  <c:v>5.4790000000000001</c:v>
                </c:pt>
                <c:pt idx="7">
                  <c:v>5.2649999999999997</c:v>
                </c:pt>
                <c:pt idx="8">
                  <c:v>4.2949999999999999</c:v>
                </c:pt>
                <c:pt idx="9">
                  <c:v>4.6580000000000004</c:v>
                </c:pt>
                <c:pt idx="10">
                  <c:v>4.4139999999999997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47-413A-972E-D2448BE06B2C}"/>
            </c:ext>
          </c:extLst>
        </c:ser>
        <c:ser>
          <c:idx val="3"/>
          <c:order val="3"/>
          <c:tx>
            <c:strRef>
              <c:f>Industri!$B$38</c:f>
              <c:strCache>
                <c:ptCount val="1"/>
                <c:pt idx="0">
                  <c:v>Trelast</c:v>
                </c:pt>
              </c:strCache>
            </c:strRef>
          </c:tx>
          <c:spPr>
            <a:solidFill>
              <a:srgbClr val="D67900"/>
            </a:solidFill>
            <a:ln w="25400">
              <a:noFill/>
            </a:ln>
            <a:effectLst/>
          </c:spPr>
          <c:cat>
            <c:strRef>
              <c:f>Industri!$C$34:$M$34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Industri!$C$38:$M$38</c:f>
              <c:numCache>
                <c:formatCode>0</c:formatCode>
                <c:ptCount val="11"/>
                <c:pt idx="0">
                  <c:v>1.843</c:v>
                </c:pt>
                <c:pt idx="1">
                  <c:v>1.782</c:v>
                </c:pt>
                <c:pt idx="2">
                  <c:v>1.718</c:v>
                </c:pt>
                <c:pt idx="3">
                  <c:v>1.8620000000000001</c:v>
                </c:pt>
                <c:pt idx="4">
                  <c:v>1.9630000000000001</c:v>
                </c:pt>
                <c:pt idx="5">
                  <c:v>1.9419999999999999</c:v>
                </c:pt>
                <c:pt idx="6">
                  <c:v>2.0409999999999999</c:v>
                </c:pt>
                <c:pt idx="7">
                  <c:v>1.996</c:v>
                </c:pt>
                <c:pt idx="8">
                  <c:v>2.4319999999999999</c:v>
                </c:pt>
                <c:pt idx="9">
                  <c:v>2.2010000000000001</c:v>
                </c:pt>
                <c:pt idx="10">
                  <c:v>2.153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B47-413A-972E-D2448BE06B2C}"/>
            </c:ext>
          </c:extLst>
        </c:ser>
        <c:ser>
          <c:idx val="4"/>
          <c:order val="4"/>
          <c:tx>
            <c:strRef>
              <c:f>Industri!$B$39</c:f>
              <c:strCache>
                <c:ptCount val="1"/>
                <c:pt idx="0">
                  <c:v>Mineralsk industri</c:v>
                </c:pt>
              </c:strCache>
            </c:strRef>
          </c:tx>
          <c:spPr>
            <a:solidFill>
              <a:srgbClr val="223477"/>
            </a:solidFill>
            <a:ln w="25400">
              <a:noFill/>
            </a:ln>
            <a:effectLst/>
          </c:spPr>
          <c:cat>
            <c:strRef>
              <c:f>Industri!$C$34:$M$34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Industri!$C$39:$M$39</c:f>
              <c:numCache>
                <c:formatCode>0</c:formatCode>
                <c:ptCount val="11"/>
                <c:pt idx="0">
                  <c:v>3.9169999999999998</c:v>
                </c:pt>
                <c:pt idx="1">
                  <c:v>3.9969999999999999</c:v>
                </c:pt>
                <c:pt idx="2">
                  <c:v>4.17</c:v>
                </c:pt>
                <c:pt idx="3">
                  <c:v>4.3150000000000004</c:v>
                </c:pt>
                <c:pt idx="4">
                  <c:v>4.1379999999999999</c:v>
                </c:pt>
                <c:pt idx="5">
                  <c:v>3.879</c:v>
                </c:pt>
                <c:pt idx="6">
                  <c:v>4.0460000000000003</c:v>
                </c:pt>
                <c:pt idx="7">
                  <c:v>3.9910000000000001</c:v>
                </c:pt>
                <c:pt idx="8">
                  <c:v>3.5939999999999999</c:v>
                </c:pt>
                <c:pt idx="9">
                  <c:v>3.5830000000000002</c:v>
                </c:pt>
                <c:pt idx="10">
                  <c:v>3.68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B47-413A-972E-D2448BE06B2C}"/>
            </c:ext>
          </c:extLst>
        </c:ser>
        <c:ser>
          <c:idx val="5"/>
          <c:order val="5"/>
          <c:tx>
            <c:strRef>
              <c:f>Industri!$B$40</c:f>
              <c:strCache>
                <c:ptCount val="1"/>
                <c:pt idx="0">
                  <c:v>Næringsmiddel</c:v>
                </c:pt>
              </c:strCache>
            </c:strRef>
          </c:tx>
          <c:spPr>
            <a:solidFill>
              <a:srgbClr val="2B8274"/>
            </a:solidFill>
            <a:ln w="25400">
              <a:noFill/>
            </a:ln>
            <a:effectLst/>
          </c:spPr>
          <c:cat>
            <c:strRef>
              <c:f>Industri!$C$34:$M$34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Industri!$C$40:$M$40</c:f>
              <c:numCache>
                <c:formatCode>0</c:formatCode>
                <c:ptCount val="11"/>
                <c:pt idx="0">
                  <c:v>4.3970000000000002</c:v>
                </c:pt>
                <c:pt idx="1">
                  <c:v>4.5709999999999997</c:v>
                </c:pt>
                <c:pt idx="2">
                  <c:v>4.8739999999999997</c:v>
                </c:pt>
                <c:pt idx="3">
                  <c:v>4.4290000000000003</c:v>
                </c:pt>
                <c:pt idx="4">
                  <c:v>4.4210000000000003</c:v>
                </c:pt>
                <c:pt idx="5">
                  <c:v>4.5709999999999997</c:v>
                </c:pt>
                <c:pt idx="6">
                  <c:v>4.8170000000000002</c:v>
                </c:pt>
                <c:pt idx="7">
                  <c:v>4.7510000000000003</c:v>
                </c:pt>
                <c:pt idx="8">
                  <c:v>5.0979999999999999</c:v>
                </c:pt>
                <c:pt idx="9">
                  <c:v>4.7530000000000001</c:v>
                </c:pt>
                <c:pt idx="10">
                  <c:v>4.694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47-413A-972E-D2448BE06B2C}"/>
            </c:ext>
          </c:extLst>
        </c:ser>
        <c:ser>
          <c:idx val="6"/>
          <c:order val="6"/>
          <c:tx>
            <c:strRef>
              <c:f>Industri!$B$41</c:f>
              <c:strCache>
                <c:ptCount val="1"/>
                <c:pt idx="0">
                  <c:v>Verfts- og verkstedindustri</c:v>
                </c:pt>
              </c:strCache>
            </c:strRef>
          </c:tx>
          <c:spPr>
            <a:solidFill>
              <a:srgbClr val="A40D26"/>
            </a:solidFill>
            <a:ln w="25400">
              <a:noFill/>
            </a:ln>
            <a:effectLst/>
          </c:spPr>
          <c:cat>
            <c:strRef>
              <c:f>Industri!$C$34:$M$34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Industri!$C$41:$M$41</c:f>
              <c:numCache>
                <c:formatCode>0</c:formatCode>
                <c:ptCount val="11"/>
                <c:pt idx="0">
                  <c:v>2.0010000000000003</c:v>
                </c:pt>
                <c:pt idx="1">
                  <c:v>1.9140000000000001</c:v>
                </c:pt>
                <c:pt idx="2">
                  <c:v>1.7230000000000001</c:v>
                </c:pt>
                <c:pt idx="3">
                  <c:v>1.6559999999999999</c:v>
                </c:pt>
                <c:pt idx="4">
                  <c:v>1.839</c:v>
                </c:pt>
                <c:pt idx="5">
                  <c:v>1.867</c:v>
                </c:pt>
                <c:pt idx="6">
                  <c:v>2.17</c:v>
                </c:pt>
                <c:pt idx="7">
                  <c:v>2.0219999999999998</c:v>
                </c:pt>
                <c:pt idx="8">
                  <c:v>2.2160000000000002</c:v>
                </c:pt>
                <c:pt idx="9">
                  <c:v>2.4370000000000003</c:v>
                </c:pt>
                <c:pt idx="10">
                  <c:v>2.339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B47-413A-972E-D2448BE06B2C}"/>
            </c:ext>
          </c:extLst>
        </c:ser>
        <c:ser>
          <c:idx val="7"/>
          <c:order val="7"/>
          <c:tx>
            <c:strRef>
              <c:f>Industri!$B$42</c:f>
              <c:strCache>
                <c:ptCount val="1"/>
                <c:pt idx="0">
                  <c:v>Annen industri</c:v>
                </c:pt>
              </c:strCache>
            </c:strRef>
          </c:tx>
          <c:spPr>
            <a:solidFill>
              <a:srgbClr val="361218"/>
            </a:solidFill>
            <a:ln w="25400">
              <a:noFill/>
            </a:ln>
            <a:effectLst/>
          </c:spPr>
          <c:cat>
            <c:strRef>
              <c:f>Industri!$C$34:$M$34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Industri!$C$42:$M$42</c:f>
              <c:numCache>
                <c:formatCode>0</c:formatCode>
                <c:ptCount val="11"/>
                <c:pt idx="0">
                  <c:v>0.84899999999999998</c:v>
                </c:pt>
                <c:pt idx="1">
                  <c:v>0.83399999999999996</c:v>
                </c:pt>
                <c:pt idx="2">
                  <c:v>0.94499999999999995</c:v>
                </c:pt>
                <c:pt idx="3">
                  <c:v>0.92899999999999994</c:v>
                </c:pt>
                <c:pt idx="4">
                  <c:v>0.94599999999999995</c:v>
                </c:pt>
                <c:pt idx="5">
                  <c:v>0.84499999999999997</c:v>
                </c:pt>
                <c:pt idx="6">
                  <c:v>0.89600000000000002</c:v>
                </c:pt>
                <c:pt idx="7">
                  <c:v>0.82899999999999996</c:v>
                </c:pt>
                <c:pt idx="8">
                  <c:v>0.73899999999999999</c:v>
                </c:pt>
                <c:pt idx="9">
                  <c:v>1.04</c:v>
                </c:pt>
                <c:pt idx="10">
                  <c:v>0.84799999999999998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B47-413A-972E-D2448BE06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5356591"/>
        <c:axId val="1189761551"/>
      </c:areaChart>
      <c:catAx>
        <c:axId val="8453565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189761551"/>
        <c:crosses val="autoZero"/>
        <c:auto val="1"/>
        <c:lblAlgn val="ctr"/>
        <c:lblOffset val="0"/>
        <c:tickLblSkip val="2"/>
        <c:noMultiLvlLbl val="0"/>
      </c:catAx>
      <c:valAx>
        <c:axId val="1189761551"/>
        <c:scaling>
          <c:orientation val="minMax"/>
          <c:max val="8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en-US"/>
                  <a:t>TWh</a:t>
                </a:r>
              </a:p>
            </c:rich>
          </c:tx>
          <c:layout>
            <c:manualLayout>
              <c:xMode val="edge"/>
              <c:yMode val="edge"/>
              <c:x val="1.0079365079365079E-2"/>
              <c:y val="0.36061430594572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845356591"/>
        <c:crosses val="autoZero"/>
        <c:crossBetween val="midCat"/>
      </c:valAx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layout>
        <c:manualLayout>
          <c:xMode val="edge"/>
          <c:yMode val="edge"/>
          <c:x val="0.69037388888888895"/>
          <c:y val="9.2246388888888906E-2"/>
          <c:w val="0.3096261111111111"/>
          <c:h val="0.835090393637694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nb-NO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00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94555474780481"/>
          <c:y val="4.1822028423772611E-2"/>
          <c:w val="0.82436400707808777"/>
          <c:h val="0.8036402700966723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'Strøm 2026'!$B$5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2E47A3"/>
            </a:solidFill>
            <a:ln>
              <a:noFill/>
              <a:prstDash val="sysDot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'Strøm 2026'!$A$6:$A$11</c:f>
              <c:strCache>
                <c:ptCount val="6"/>
                <c:pt idx="0">
                  <c:v>Husholdninger</c:v>
                </c:pt>
                <c:pt idx="1">
                  <c:v>Tjenesteyting</c:v>
                </c:pt>
                <c:pt idx="2">
                  <c:v>Industri</c:v>
                </c:pt>
                <c:pt idx="3">
                  <c:v>Petroleums-
sektoren</c:v>
                </c:pt>
                <c:pt idx="4">
                  <c:v>Primær-
næringer</c:v>
                </c:pt>
                <c:pt idx="5">
                  <c:v>Datasentre</c:v>
                </c:pt>
              </c:strCache>
            </c:strRef>
          </c:cat>
          <c:val>
            <c:numRef>
              <c:f>'Strøm 2026'!$B$6:$B$11</c:f>
              <c:numCache>
                <c:formatCode>0.0</c:formatCode>
                <c:ptCount val="6"/>
                <c:pt idx="0">
                  <c:v>21.995104999999999</c:v>
                </c:pt>
                <c:pt idx="1">
                  <c:v>14.4</c:v>
                </c:pt>
                <c:pt idx="2">
                  <c:v>22.763608000000001</c:v>
                </c:pt>
                <c:pt idx="3">
                  <c:v>5.3018729999999996</c:v>
                </c:pt>
                <c:pt idx="4">
                  <c:v>1.344984</c:v>
                </c:pt>
                <c:pt idx="5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8A-4547-ACFF-A644E2987E40}"/>
            </c:ext>
          </c:extLst>
        </c:ser>
        <c:ser>
          <c:idx val="0"/>
          <c:order val="1"/>
          <c:tx>
            <c:strRef>
              <c:f>'Strøm 2026'!$C$5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A40D2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'Strøm 2026'!$A$6:$A$11</c:f>
              <c:strCache>
                <c:ptCount val="6"/>
                <c:pt idx="0">
                  <c:v>Husholdninger</c:v>
                </c:pt>
                <c:pt idx="1">
                  <c:v>Tjenesteyting</c:v>
                </c:pt>
                <c:pt idx="2">
                  <c:v>Industri</c:v>
                </c:pt>
                <c:pt idx="3">
                  <c:v>Petroleums-
sektoren</c:v>
                </c:pt>
                <c:pt idx="4">
                  <c:v>Primær-
næringer</c:v>
                </c:pt>
                <c:pt idx="5">
                  <c:v>Datasentre</c:v>
                </c:pt>
              </c:strCache>
            </c:strRef>
          </c:cat>
          <c:val>
            <c:numRef>
              <c:f>'Strøm 2026'!$C$6:$C$11</c:f>
              <c:numCache>
                <c:formatCode>0.0</c:formatCode>
                <c:ptCount val="6"/>
                <c:pt idx="0">
                  <c:v>24.369980000000002</c:v>
                </c:pt>
                <c:pt idx="1">
                  <c:v>14.9</c:v>
                </c:pt>
                <c:pt idx="2">
                  <c:v>23.020205000000001</c:v>
                </c:pt>
                <c:pt idx="3">
                  <c:v>5.815849</c:v>
                </c:pt>
                <c:pt idx="4">
                  <c:v>1.4483509999999999</c:v>
                </c:pt>
                <c:pt idx="5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8A-4547-ACFF-A644E2987E4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7"/>
        <c:overlap val="-10"/>
        <c:axId val="1898419935"/>
        <c:axId val="1898421855"/>
      </c:barChart>
      <c:catAx>
        <c:axId val="1898419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898421855"/>
        <c:crosses val="autoZero"/>
        <c:auto val="1"/>
        <c:lblAlgn val="ctr"/>
        <c:lblOffset val="100"/>
        <c:noMultiLvlLbl val="0"/>
      </c:catAx>
      <c:valAx>
        <c:axId val="1898421855"/>
        <c:scaling>
          <c:orientation val="minMax"/>
          <c:max val="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nb-NO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TWh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nb-N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898419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Transport!$A$6</c:f>
              <c:strCache>
                <c:ptCount val="1"/>
                <c:pt idx="0">
                  <c:v>Bensin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cat>
            <c:strRef>
              <c:f>Transport!$B$5:$AH$5</c:f>
              <c:strCach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strCache>
            </c:strRef>
          </c:cat>
          <c:val>
            <c:numRef>
              <c:f>Transport!$B$6:$AH$6</c:f>
              <c:numCache>
                <c:formatCode>0.0</c:formatCode>
                <c:ptCount val="33"/>
                <c:pt idx="0">
                  <c:v>21.815000000000001</c:v>
                </c:pt>
                <c:pt idx="1">
                  <c:v>21.204999999999998</c:v>
                </c:pt>
                <c:pt idx="2">
                  <c:v>20.715</c:v>
                </c:pt>
                <c:pt idx="3">
                  <c:v>20.497</c:v>
                </c:pt>
                <c:pt idx="4">
                  <c:v>20.297999999999998</c:v>
                </c:pt>
                <c:pt idx="5">
                  <c:v>19.904</c:v>
                </c:pt>
                <c:pt idx="6">
                  <c:v>20.648</c:v>
                </c:pt>
                <c:pt idx="7">
                  <c:v>20.315999999999999</c:v>
                </c:pt>
                <c:pt idx="8">
                  <c:v>20.530999999999999</c:v>
                </c:pt>
                <c:pt idx="9">
                  <c:v>20.396000000000001</c:v>
                </c:pt>
                <c:pt idx="10">
                  <c:v>19.806000000000001</c:v>
                </c:pt>
                <c:pt idx="11">
                  <c:v>20.538</c:v>
                </c:pt>
                <c:pt idx="12">
                  <c:v>20.388000000000002</c:v>
                </c:pt>
                <c:pt idx="13">
                  <c:v>20.158999999999999</c:v>
                </c:pt>
                <c:pt idx="14">
                  <c:v>20.055</c:v>
                </c:pt>
                <c:pt idx="15">
                  <c:v>19.318999999999999</c:v>
                </c:pt>
                <c:pt idx="16">
                  <c:v>18.582999999999998</c:v>
                </c:pt>
                <c:pt idx="17">
                  <c:v>17.622</c:v>
                </c:pt>
                <c:pt idx="18">
                  <c:v>16.513000000000002</c:v>
                </c:pt>
                <c:pt idx="19">
                  <c:v>15.522</c:v>
                </c:pt>
                <c:pt idx="20">
                  <c:v>14.625</c:v>
                </c:pt>
                <c:pt idx="21">
                  <c:v>13.324999999999999</c:v>
                </c:pt>
                <c:pt idx="22">
                  <c:v>12.439</c:v>
                </c:pt>
                <c:pt idx="23">
                  <c:v>11.617000000000001</c:v>
                </c:pt>
                <c:pt idx="24">
                  <c:v>11.084</c:v>
                </c:pt>
                <c:pt idx="25">
                  <c:v>10.476000000000001</c:v>
                </c:pt>
                <c:pt idx="26">
                  <c:v>9.8520000000000003</c:v>
                </c:pt>
                <c:pt idx="27">
                  <c:v>9.5869999999999997</c:v>
                </c:pt>
                <c:pt idx="28">
                  <c:v>9.2249999999999996</c:v>
                </c:pt>
                <c:pt idx="29">
                  <c:v>8.4830000000000005</c:v>
                </c:pt>
                <c:pt idx="30">
                  <c:v>8.0429999999999993</c:v>
                </c:pt>
                <c:pt idx="31">
                  <c:v>7.4669999999999996</c:v>
                </c:pt>
                <c:pt idx="32">
                  <c:v>7.4509999999999996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0F-4D0E-814F-425950A2B944}"/>
            </c:ext>
          </c:extLst>
        </c:ser>
        <c:ser>
          <c:idx val="1"/>
          <c:order val="1"/>
          <c:tx>
            <c:strRef>
              <c:f>Transport!$A$7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cat>
            <c:strRef>
              <c:f>Transport!$B$5:$AH$5</c:f>
              <c:strCach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strCache>
            </c:strRef>
          </c:cat>
          <c:val>
            <c:numRef>
              <c:f>Transport!$B$7:$AH$7</c:f>
              <c:numCache>
                <c:formatCode>0.0</c:formatCode>
                <c:ptCount val="33"/>
                <c:pt idx="0">
                  <c:v>7.9169999999999998</c:v>
                </c:pt>
                <c:pt idx="1">
                  <c:v>8.0909999999999993</c:v>
                </c:pt>
                <c:pt idx="2">
                  <c:v>8.7070000000000007</c:v>
                </c:pt>
                <c:pt idx="3">
                  <c:v>9.6820000000000004</c:v>
                </c:pt>
                <c:pt idx="4">
                  <c:v>9.4789999999999992</c:v>
                </c:pt>
                <c:pt idx="5">
                  <c:v>10.157999999999999</c:v>
                </c:pt>
                <c:pt idx="6">
                  <c:v>10.738</c:v>
                </c:pt>
                <c:pt idx="7">
                  <c:v>11.058</c:v>
                </c:pt>
                <c:pt idx="8">
                  <c:v>11.718</c:v>
                </c:pt>
                <c:pt idx="9">
                  <c:v>13.465999999999999</c:v>
                </c:pt>
                <c:pt idx="10">
                  <c:v>13.407</c:v>
                </c:pt>
                <c:pt idx="11">
                  <c:v>14.553000000000001</c:v>
                </c:pt>
                <c:pt idx="12">
                  <c:v>14.971</c:v>
                </c:pt>
                <c:pt idx="13">
                  <c:v>15.805</c:v>
                </c:pt>
                <c:pt idx="14">
                  <c:v>16.998000000000001</c:v>
                </c:pt>
                <c:pt idx="15">
                  <c:v>18.318999999999999</c:v>
                </c:pt>
                <c:pt idx="16">
                  <c:v>20.102</c:v>
                </c:pt>
                <c:pt idx="17">
                  <c:v>21.878</c:v>
                </c:pt>
                <c:pt idx="18">
                  <c:v>22.405999999999999</c:v>
                </c:pt>
                <c:pt idx="19">
                  <c:v>22.757999999999999</c:v>
                </c:pt>
                <c:pt idx="20">
                  <c:v>24.462</c:v>
                </c:pt>
                <c:pt idx="21">
                  <c:v>25.506</c:v>
                </c:pt>
                <c:pt idx="22">
                  <c:v>26.39</c:v>
                </c:pt>
                <c:pt idx="23">
                  <c:v>27.331</c:v>
                </c:pt>
                <c:pt idx="24">
                  <c:v>28.637</c:v>
                </c:pt>
                <c:pt idx="25">
                  <c:v>29.398</c:v>
                </c:pt>
                <c:pt idx="26">
                  <c:v>28.934000000000001</c:v>
                </c:pt>
                <c:pt idx="27">
                  <c:v>25.937999999999999</c:v>
                </c:pt>
                <c:pt idx="28">
                  <c:v>27.231999999999999</c:v>
                </c:pt>
                <c:pt idx="29">
                  <c:v>25.506</c:v>
                </c:pt>
                <c:pt idx="30">
                  <c:v>24.603000000000002</c:v>
                </c:pt>
                <c:pt idx="31">
                  <c:v>26.407</c:v>
                </c:pt>
                <c:pt idx="32">
                  <c:v>26.337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0F-4D0E-814F-425950A2B944}"/>
            </c:ext>
          </c:extLst>
        </c:ser>
        <c:ser>
          <c:idx val="2"/>
          <c:order val="2"/>
          <c:tx>
            <c:strRef>
              <c:f>Transport!$A$8</c:f>
              <c:strCache>
                <c:ptCount val="1"/>
                <c:pt idx="0">
                  <c:v>Marine gassolje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cat>
            <c:strRef>
              <c:f>Transport!$B$5:$AH$5</c:f>
              <c:strCach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strCache>
            </c:strRef>
          </c:cat>
          <c:val>
            <c:numRef>
              <c:f>Transport!$B$8:$AH$8</c:f>
              <c:numCache>
                <c:formatCode>0.0</c:formatCode>
                <c:ptCount val="33"/>
                <c:pt idx="0">
                  <c:v>6.8</c:v>
                </c:pt>
                <c:pt idx="1">
                  <c:v>6.1989999999999998</c:v>
                </c:pt>
                <c:pt idx="2">
                  <c:v>6.81</c:v>
                </c:pt>
                <c:pt idx="3">
                  <c:v>7.1870000000000003</c:v>
                </c:pt>
                <c:pt idx="4">
                  <c:v>7.1109999999999998</c:v>
                </c:pt>
                <c:pt idx="5">
                  <c:v>9.266</c:v>
                </c:pt>
                <c:pt idx="6">
                  <c:v>9.5969999999999995</c:v>
                </c:pt>
                <c:pt idx="7">
                  <c:v>10.486000000000001</c:v>
                </c:pt>
                <c:pt idx="8">
                  <c:v>10.702</c:v>
                </c:pt>
                <c:pt idx="9">
                  <c:v>11.065</c:v>
                </c:pt>
                <c:pt idx="10">
                  <c:v>9.0570000000000004</c:v>
                </c:pt>
                <c:pt idx="11">
                  <c:v>8.4600000000000009</c:v>
                </c:pt>
                <c:pt idx="12">
                  <c:v>8.39</c:v>
                </c:pt>
                <c:pt idx="13">
                  <c:v>9.6319999999999997</c:v>
                </c:pt>
                <c:pt idx="14">
                  <c:v>9.3620000000000001</c:v>
                </c:pt>
                <c:pt idx="15">
                  <c:v>9.0419999999999998</c:v>
                </c:pt>
                <c:pt idx="16">
                  <c:v>9.7170000000000005</c:v>
                </c:pt>
                <c:pt idx="17">
                  <c:v>9.6310000000000002</c:v>
                </c:pt>
                <c:pt idx="18">
                  <c:v>8.9329999999999998</c:v>
                </c:pt>
                <c:pt idx="19">
                  <c:v>8.7309999999999999</c:v>
                </c:pt>
                <c:pt idx="20">
                  <c:v>9.9220000000000006</c:v>
                </c:pt>
                <c:pt idx="21">
                  <c:v>10.071</c:v>
                </c:pt>
                <c:pt idx="22">
                  <c:v>10.180999999999999</c:v>
                </c:pt>
                <c:pt idx="23">
                  <c:v>10.266</c:v>
                </c:pt>
                <c:pt idx="24">
                  <c:v>10.236000000000001</c:v>
                </c:pt>
                <c:pt idx="25">
                  <c:v>9.4250000000000007</c:v>
                </c:pt>
                <c:pt idx="26">
                  <c:v>8.9120000000000008</c:v>
                </c:pt>
                <c:pt idx="27">
                  <c:v>9.0030000000000001</c:v>
                </c:pt>
                <c:pt idx="28">
                  <c:v>8.9489999999999998</c:v>
                </c:pt>
                <c:pt idx="29">
                  <c:v>9.6379999999999999</c:v>
                </c:pt>
                <c:pt idx="30">
                  <c:v>9.3979999999999997</c:v>
                </c:pt>
                <c:pt idx="31">
                  <c:v>9.4719999999999995</c:v>
                </c:pt>
                <c:pt idx="32">
                  <c:v>10.069000000000001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0F-4D0E-814F-425950A2B944}"/>
            </c:ext>
          </c:extLst>
        </c:ser>
        <c:ser>
          <c:idx val="3"/>
          <c:order val="3"/>
          <c:tx>
            <c:strRef>
              <c:f>Transport!$A$9</c:f>
              <c:strCache>
                <c:ptCount val="1"/>
                <c:pt idx="0">
                  <c:v>Jetparafin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cat>
            <c:strRef>
              <c:f>Transport!$B$5:$AH$5</c:f>
              <c:strCach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strCache>
            </c:strRef>
          </c:cat>
          <c:val>
            <c:numRef>
              <c:f>Transport!$B$9:$AH$9</c:f>
              <c:numCache>
                <c:formatCode>0.0</c:formatCode>
                <c:ptCount val="33"/>
                <c:pt idx="0">
                  <c:v>2.6059999999999999</c:v>
                </c:pt>
                <c:pt idx="1">
                  <c:v>2.68</c:v>
                </c:pt>
                <c:pt idx="2">
                  <c:v>2.7669999999999999</c:v>
                </c:pt>
                <c:pt idx="3">
                  <c:v>2.7589999999999999</c:v>
                </c:pt>
                <c:pt idx="4">
                  <c:v>3.0960000000000001</c:v>
                </c:pt>
                <c:pt idx="5">
                  <c:v>3.3260000000000001</c:v>
                </c:pt>
                <c:pt idx="6">
                  <c:v>3.6920000000000002</c:v>
                </c:pt>
                <c:pt idx="7">
                  <c:v>3.798</c:v>
                </c:pt>
                <c:pt idx="8">
                  <c:v>3.887</c:v>
                </c:pt>
                <c:pt idx="9">
                  <c:v>4.452</c:v>
                </c:pt>
                <c:pt idx="10">
                  <c:v>4.0780000000000003</c:v>
                </c:pt>
                <c:pt idx="11">
                  <c:v>4.1059999999999999</c:v>
                </c:pt>
                <c:pt idx="12">
                  <c:v>3.52</c:v>
                </c:pt>
                <c:pt idx="13">
                  <c:v>3.6850000000000001</c:v>
                </c:pt>
                <c:pt idx="14">
                  <c:v>3.6829999999999998</c:v>
                </c:pt>
                <c:pt idx="15">
                  <c:v>3.6339999999999999</c:v>
                </c:pt>
                <c:pt idx="16">
                  <c:v>3.8050000000000002</c:v>
                </c:pt>
                <c:pt idx="17">
                  <c:v>3.8570000000000002</c:v>
                </c:pt>
                <c:pt idx="18">
                  <c:v>4.1639999999999997</c:v>
                </c:pt>
                <c:pt idx="19">
                  <c:v>4.1239999999999997</c:v>
                </c:pt>
                <c:pt idx="20">
                  <c:v>4.0570000000000004</c:v>
                </c:pt>
                <c:pt idx="21">
                  <c:v>4.2510000000000003</c:v>
                </c:pt>
                <c:pt idx="22">
                  <c:v>4.3689999999999998</c:v>
                </c:pt>
                <c:pt idx="23">
                  <c:v>4.16</c:v>
                </c:pt>
                <c:pt idx="24">
                  <c:v>4.5469999999999997</c:v>
                </c:pt>
                <c:pt idx="25">
                  <c:v>4.3499999999999996</c:v>
                </c:pt>
                <c:pt idx="26">
                  <c:v>4.1120000000000001</c:v>
                </c:pt>
                <c:pt idx="27">
                  <c:v>4.2009999999999996</c:v>
                </c:pt>
                <c:pt idx="28">
                  <c:v>4.5209999999999999</c:v>
                </c:pt>
                <c:pt idx="29">
                  <c:v>4.2320000000000002</c:v>
                </c:pt>
                <c:pt idx="30">
                  <c:v>3.0190000000000001</c:v>
                </c:pt>
                <c:pt idx="31">
                  <c:v>3.0070000000000001</c:v>
                </c:pt>
                <c:pt idx="32">
                  <c:v>3.952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0F-4D0E-814F-425950A2B944}"/>
            </c:ext>
          </c:extLst>
        </c:ser>
        <c:ser>
          <c:idx val="4"/>
          <c:order val="4"/>
          <c:tx>
            <c:strRef>
              <c:f>Transport!$A$10</c:f>
              <c:strCache>
                <c:ptCount val="1"/>
                <c:pt idx="0">
                  <c:v>Gass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cat>
            <c:strRef>
              <c:f>Transport!$B$5:$AH$5</c:f>
              <c:strCach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strCache>
            </c:strRef>
          </c:cat>
          <c:val>
            <c:numRef>
              <c:f>Transport!$B$10:$AH$10</c:f>
              <c:numCache>
                <c:formatCode>0.0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2E-3</c:v>
                </c:pt>
                <c:pt idx="8">
                  <c:v>2E-3</c:v>
                </c:pt>
                <c:pt idx="9">
                  <c:v>3.0000000000000001E-3</c:v>
                </c:pt>
                <c:pt idx="10">
                  <c:v>6.0000000000000001E-3</c:v>
                </c:pt>
                <c:pt idx="11">
                  <c:v>1.4999999999999999E-2</c:v>
                </c:pt>
                <c:pt idx="12">
                  <c:v>5.8000000000000003E-2</c:v>
                </c:pt>
                <c:pt idx="13">
                  <c:v>0.11600000000000001</c:v>
                </c:pt>
                <c:pt idx="14">
                  <c:v>0.152</c:v>
                </c:pt>
                <c:pt idx="15">
                  <c:v>0.14699999999999999</c:v>
                </c:pt>
                <c:pt idx="16">
                  <c:v>0.161</c:v>
                </c:pt>
                <c:pt idx="17">
                  <c:v>0.52</c:v>
                </c:pt>
                <c:pt idx="18">
                  <c:v>0.60499999999999998</c:v>
                </c:pt>
                <c:pt idx="19">
                  <c:v>0.64400000000000002</c:v>
                </c:pt>
                <c:pt idx="20">
                  <c:v>0.751</c:v>
                </c:pt>
                <c:pt idx="21">
                  <c:v>0.83599999999999997</c:v>
                </c:pt>
                <c:pt idx="22">
                  <c:v>1.0940000000000001</c:v>
                </c:pt>
                <c:pt idx="23">
                  <c:v>1.3</c:v>
                </c:pt>
                <c:pt idx="24">
                  <c:v>1.488</c:v>
                </c:pt>
                <c:pt idx="25">
                  <c:v>1.462</c:v>
                </c:pt>
                <c:pt idx="26">
                  <c:v>1.3620000000000001</c:v>
                </c:pt>
                <c:pt idx="27">
                  <c:v>1.425</c:v>
                </c:pt>
                <c:pt idx="28">
                  <c:v>1.07</c:v>
                </c:pt>
                <c:pt idx="29">
                  <c:v>1.042</c:v>
                </c:pt>
                <c:pt idx="30">
                  <c:v>0.97199999999999998</c:v>
                </c:pt>
                <c:pt idx="31">
                  <c:v>0.90300000000000002</c:v>
                </c:pt>
                <c:pt idx="32">
                  <c:v>1.397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0F-4D0E-814F-425950A2B944}"/>
            </c:ext>
          </c:extLst>
        </c:ser>
        <c:ser>
          <c:idx val="5"/>
          <c:order val="5"/>
          <c:tx>
            <c:strRef>
              <c:f>Transport!$A$11</c:f>
              <c:strCache>
                <c:ptCount val="1"/>
                <c:pt idx="0">
                  <c:v>Strøm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strRef>
              <c:f>Transport!$B$5:$AH$5</c:f>
              <c:strCach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strCache>
            </c:strRef>
          </c:cat>
          <c:val>
            <c:numRef>
              <c:f>Transport!$B$11:$AH$11</c:f>
              <c:numCache>
                <c:formatCode>0.0</c:formatCode>
                <c:ptCount val="33"/>
                <c:pt idx="0">
                  <c:v>0.49199999999999999</c:v>
                </c:pt>
                <c:pt idx="1">
                  <c:v>0.48899999999999999</c:v>
                </c:pt>
                <c:pt idx="2">
                  <c:v>0.49399999999999999</c:v>
                </c:pt>
                <c:pt idx="3">
                  <c:v>0.51</c:v>
                </c:pt>
                <c:pt idx="4">
                  <c:v>0.5</c:v>
                </c:pt>
                <c:pt idx="5">
                  <c:v>0.52900000000000003</c:v>
                </c:pt>
                <c:pt idx="6">
                  <c:v>0.50600000000000001</c:v>
                </c:pt>
                <c:pt idx="7">
                  <c:v>0.499</c:v>
                </c:pt>
                <c:pt idx="8">
                  <c:v>0.52600000000000002</c:v>
                </c:pt>
                <c:pt idx="9">
                  <c:v>0.504</c:v>
                </c:pt>
                <c:pt idx="10">
                  <c:v>0.54200000000000004</c:v>
                </c:pt>
                <c:pt idx="11">
                  <c:v>0.55500000000000005</c:v>
                </c:pt>
                <c:pt idx="12">
                  <c:v>0.54900000000000004</c:v>
                </c:pt>
                <c:pt idx="13">
                  <c:v>0.53200000000000003</c:v>
                </c:pt>
                <c:pt idx="14">
                  <c:v>0.505</c:v>
                </c:pt>
                <c:pt idx="15">
                  <c:v>0.51900000000000002</c:v>
                </c:pt>
                <c:pt idx="16">
                  <c:v>0.55700000000000005</c:v>
                </c:pt>
                <c:pt idx="17">
                  <c:v>0.54400000000000004</c:v>
                </c:pt>
                <c:pt idx="18">
                  <c:v>0.59699999999999998</c:v>
                </c:pt>
                <c:pt idx="19">
                  <c:v>0.58199999999999996</c:v>
                </c:pt>
                <c:pt idx="20">
                  <c:v>0.56999999999999995</c:v>
                </c:pt>
                <c:pt idx="21">
                  <c:v>0.54600000000000004</c:v>
                </c:pt>
                <c:pt idx="22">
                  <c:v>0.623</c:v>
                </c:pt>
                <c:pt idx="23">
                  <c:v>0.628</c:v>
                </c:pt>
                <c:pt idx="24">
                  <c:v>0.65100000000000002</c:v>
                </c:pt>
                <c:pt idx="25">
                  <c:v>0.79400000000000004</c:v>
                </c:pt>
                <c:pt idx="26">
                  <c:v>0.85799999999999998</c:v>
                </c:pt>
                <c:pt idx="27">
                  <c:v>1.0580000000000001</c:v>
                </c:pt>
                <c:pt idx="28">
                  <c:v>1.23</c:v>
                </c:pt>
                <c:pt idx="29">
                  <c:v>1.5129999999999999</c:v>
                </c:pt>
                <c:pt idx="30">
                  <c:v>1.9450000000000001</c:v>
                </c:pt>
                <c:pt idx="31">
                  <c:v>2.552</c:v>
                </c:pt>
                <c:pt idx="32">
                  <c:v>3.153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80F-4D0E-814F-425950A2B944}"/>
            </c:ext>
          </c:extLst>
        </c:ser>
        <c:ser>
          <c:idx val="6"/>
          <c:order val="6"/>
          <c:tx>
            <c:strRef>
              <c:f>Transport!$A$12</c:f>
              <c:strCache>
                <c:ptCount val="1"/>
                <c:pt idx="0">
                  <c:v>Biodrivstoff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cat>
            <c:strRef>
              <c:f>Transport!$B$5:$AH$5</c:f>
              <c:strCach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strCache>
            </c:strRef>
          </c:cat>
          <c:val>
            <c:numRef>
              <c:f>Transport!$B$12:$AH$12</c:f>
              <c:numCache>
                <c:formatCode>0.0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1.6E-2</c:v>
                </c:pt>
                <c:pt idx="15">
                  <c:v>3.2000000000000001E-2</c:v>
                </c:pt>
                <c:pt idx="16">
                  <c:v>6.4000000000000001E-2</c:v>
                </c:pt>
                <c:pt idx="17">
                  <c:v>0.35299999999999998</c:v>
                </c:pt>
                <c:pt idx="18">
                  <c:v>0.93899999999999995</c:v>
                </c:pt>
                <c:pt idx="19">
                  <c:v>1.1080000000000001</c:v>
                </c:pt>
                <c:pt idx="20">
                  <c:v>1.353</c:v>
                </c:pt>
                <c:pt idx="21">
                  <c:v>1.3480000000000001</c:v>
                </c:pt>
                <c:pt idx="22">
                  <c:v>1.554</c:v>
                </c:pt>
                <c:pt idx="23">
                  <c:v>1.5009999999999999</c:v>
                </c:pt>
                <c:pt idx="24">
                  <c:v>1.4970000000000001</c:v>
                </c:pt>
                <c:pt idx="25">
                  <c:v>1.766</c:v>
                </c:pt>
                <c:pt idx="26">
                  <c:v>3.8740000000000001</c:v>
                </c:pt>
                <c:pt idx="27">
                  <c:v>6.1449999999999996</c:v>
                </c:pt>
                <c:pt idx="28">
                  <c:v>4.6399999999999997</c:v>
                </c:pt>
                <c:pt idx="29">
                  <c:v>5.91</c:v>
                </c:pt>
                <c:pt idx="30">
                  <c:v>5.0549999999999997</c:v>
                </c:pt>
                <c:pt idx="31">
                  <c:v>5.008</c:v>
                </c:pt>
                <c:pt idx="32">
                  <c:v>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80F-4D0E-814F-425950A2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04919520"/>
        <c:axId val="1304929088"/>
      </c:areaChart>
      <c:catAx>
        <c:axId val="1304919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04929088"/>
        <c:crosses val="autoZero"/>
        <c:auto val="1"/>
        <c:lblAlgn val="ctr"/>
        <c:lblOffset val="100"/>
        <c:noMultiLvlLbl val="0"/>
      </c:catAx>
      <c:valAx>
        <c:axId val="1304929088"/>
        <c:scaling>
          <c:orientation val="minMax"/>
          <c:max val="6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049195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b="1"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9950279798365"/>
          <c:y val="4.406582986510818E-2"/>
          <c:w val="0.62343838615619729"/>
          <c:h val="0.868124120645040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Transport!$A$29</c:f>
              <c:strCache>
                <c:ptCount val="1"/>
                <c:pt idx="0">
                  <c:v>Veitransport</c:v>
                </c:pt>
              </c:strCache>
            </c:strRef>
          </c:tx>
          <c:spPr>
            <a:solidFill>
              <a:srgbClr val="22347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Transport!$B$28:$L$28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Transport!$B$29:$L$29</c:f>
              <c:numCache>
                <c:formatCode>0</c:formatCode>
                <c:ptCount val="11"/>
                <c:pt idx="0">
                  <c:v>40.744999999999997</c:v>
                </c:pt>
                <c:pt idx="1">
                  <c:v>41.892000000000003</c:v>
                </c:pt>
                <c:pt idx="2">
                  <c:v>41.008000000000003</c:v>
                </c:pt>
                <c:pt idx="3">
                  <c:v>40.57</c:v>
                </c:pt>
                <c:pt idx="4">
                  <c:v>39.603000000000002</c:v>
                </c:pt>
                <c:pt idx="5">
                  <c:v>37.54</c:v>
                </c:pt>
                <c:pt idx="6">
                  <c:v>39.11</c:v>
                </c:pt>
                <c:pt idx="7">
                  <c:v>39.417999999999999</c:v>
                </c:pt>
                <c:pt idx="8">
                  <c:v>37.545999999999999</c:v>
                </c:pt>
                <c:pt idx="9">
                  <c:v>36.079000000000001</c:v>
                </c:pt>
                <c:pt idx="10">
                  <c:v>33.857999999999997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35B-428A-9C7F-67942229AFA6}"/>
            </c:ext>
          </c:extLst>
        </c:ser>
        <c:ser>
          <c:idx val="1"/>
          <c:order val="1"/>
          <c:tx>
            <c:strRef>
              <c:f>Transport!$A$30</c:f>
              <c:strCache>
                <c:ptCount val="1"/>
                <c:pt idx="0">
                  <c:v>Banetransport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Transport!$B$28:$L$28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Transport!$B$30:$L$30</c:f>
              <c:numCache>
                <c:formatCode>0</c:formatCode>
                <c:ptCount val="11"/>
                <c:pt idx="0">
                  <c:v>0.80400000000000005</c:v>
                </c:pt>
                <c:pt idx="1">
                  <c:v>0.747</c:v>
                </c:pt>
                <c:pt idx="2">
                  <c:v>0.80300000000000005</c:v>
                </c:pt>
                <c:pt idx="3">
                  <c:v>0.746</c:v>
                </c:pt>
                <c:pt idx="4">
                  <c:v>0.73599999999999999</c:v>
                </c:pt>
                <c:pt idx="5">
                  <c:v>0.79</c:v>
                </c:pt>
                <c:pt idx="6">
                  <c:v>0.89100000000000001</c:v>
                </c:pt>
                <c:pt idx="7">
                  <c:v>0.98</c:v>
                </c:pt>
                <c:pt idx="8">
                  <c:v>1.014</c:v>
                </c:pt>
                <c:pt idx="9">
                  <c:v>0.94199999999999995</c:v>
                </c:pt>
                <c:pt idx="10">
                  <c:v>0.88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235B-428A-9C7F-67942229AFA6}"/>
            </c:ext>
          </c:extLst>
        </c:ser>
        <c:ser>
          <c:idx val="2"/>
          <c:order val="2"/>
          <c:tx>
            <c:strRef>
              <c:f>Transport!$A$31</c:f>
              <c:strCache>
                <c:ptCount val="1"/>
                <c:pt idx="0">
                  <c:v>Lufttransport</c:v>
                </c:pt>
              </c:strCache>
            </c:strRef>
          </c:tx>
          <c:spPr>
            <a:solidFill>
              <a:srgbClr val="36121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Transport!$B$28:$L$28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Transport!$B$31:$L$31</c:f>
              <c:numCache>
                <c:formatCode>0</c:formatCode>
                <c:ptCount val="11"/>
                <c:pt idx="0">
                  <c:v>4.391</c:v>
                </c:pt>
                <c:pt idx="1">
                  <c:v>4.1379999999999999</c:v>
                </c:pt>
                <c:pt idx="2">
                  <c:v>4.2370000000000001</c:v>
                </c:pt>
                <c:pt idx="3">
                  <c:v>4.5529999999999999</c:v>
                </c:pt>
                <c:pt idx="4">
                  <c:v>4.2510000000000003</c:v>
                </c:pt>
                <c:pt idx="5">
                  <c:v>3.073</c:v>
                </c:pt>
                <c:pt idx="6">
                  <c:v>3.0609999999999999</c:v>
                </c:pt>
                <c:pt idx="7">
                  <c:v>4.0259999999999998</c:v>
                </c:pt>
                <c:pt idx="8">
                  <c:v>3.5230000000000001</c:v>
                </c:pt>
                <c:pt idx="9">
                  <c:v>3.7679999999999998</c:v>
                </c:pt>
                <c:pt idx="10">
                  <c:v>3.7229999999999999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235B-428A-9C7F-67942229AFA6}"/>
            </c:ext>
          </c:extLst>
        </c:ser>
        <c:ser>
          <c:idx val="3"/>
          <c:order val="3"/>
          <c:tx>
            <c:strRef>
              <c:f>Transport!$A$32</c:f>
              <c:strCache>
                <c:ptCount val="1"/>
                <c:pt idx="0">
                  <c:v>Kysttransport </c:v>
                </c:pt>
              </c:strCache>
            </c:strRef>
          </c:tx>
          <c:spPr>
            <a:solidFill>
              <a:srgbClr val="687ED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Transport!$B$28:$L$28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Transport!$B$32:$L$32</c:f>
              <c:numCache>
                <c:formatCode>0</c:formatCode>
                <c:ptCount val="11"/>
                <c:pt idx="0">
                  <c:v>11.73</c:v>
                </c:pt>
                <c:pt idx="1">
                  <c:v>11.125999999999999</c:v>
                </c:pt>
                <c:pt idx="2">
                  <c:v>11.308</c:v>
                </c:pt>
                <c:pt idx="3">
                  <c:v>10.999000000000001</c:v>
                </c:pt>
                <c:pt idx="4">
                  <c:v>11.734</c:v>
                </c:pt>
                <c:pt idx="5">
                  <c:v>11.632</c:v>
                </c:pt>
                <c:pt idx="6">
                  <c:v>11.754</c:v>
                </c:pt>
                <c:pt idx="7">
                  <c:v>12.686</c:v>
                </c:pt>
                <c:pt idx="8">
                  <c:v>12.172000000000001</c:v>
                </c:pt>
                <c:pt idx="9">
                  <c:v>11.715</c:v>
                </c:pt>
                <c:pt idx="10">
                  <c:v>11.852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B-235B-428A-9C7F-67942229AFA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5"/>
        <c:overlap val="100"/>
        <c:axId val="1622526239"/>
        <c:axId val="1644711535"/>
      </c:barChart>
      <c:catAx>
        <c:axId val="1622526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1644711535"/>
        <c:crosses val="autoZero"/>
        <c:auto val="1"/>
        <c:lblAlgn val="ctr"/>
        <c:lblOffset val="0"/>
        <c:noMultiLvlLbl val="0"/>
      </c:catAx>
      <c:valAx>
        <c:axId val="164471153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en-US" sz="1050">
                    <a:solidFill>
                      <a:sysClr val="windowText" lastClr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TWh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1622526239"/>
        <c:crosses val="autoZero"/>
        <c:crossBetween val="between"/>
      </c:valAx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443680426627546"/>
          <c:y val="5.9710632844411464E-2"/>
          <c:w val="0.52007814947244568"/>
          <c:h val="0.80987074942126258"/>
        </c:manualLayout>
      </c:layout>
      <c:lineChart>
        <c:grouping val="standard"/>
        <c:varyColors val="0"/>
        <c:ser>
          <c:idx val="0"/>
          <c:order val="0"/>
          <c:tx>
            <c:strRef>
              <c:f>Transport!$A$48</c:f>
              <c:strCache>
                <c:ptCount val="1"/>
                <c:pt idx="0">
                  <c:v>Kjørelengder (mill. km)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Transport!$B$47:$L$47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Transport!$B$48:$L$48</c:f>
              <c:numCache>
                <c:formatCode>0%</c:formatCode>
                <c:ptCount val="11"/>
                <c:pt idx="0">
                  <c:v>0</c:v>
                </c:pt>
                <c:pt idx="1">
                  <c:v>1.1596958606277408E-2</c:v>
                </c:pt>
                <c:pt idx="2">
                  <c:v>2.6599715464956208E-2</c:v>
                </c:pt>
                <c:pt idx="3">
                  <c:v>4.2864047159300922E-2</c:v>
                </c:pt>
                <c:pt idx="4">
                  <c:v>3.2962046111014054E-2</c:v>
                </c:pt>
                <c:pt idx="5">
                  <c:v>-1.0923059818160996E-2</c:v>
                </c:pt>
                <c:pt idx="6">
                  <c:v>2.2513211365972285E-2</c:v>
                </c:pt>
                <c:pt idx="7">
                  <c:v>2.9431451786739338E-2</c:v>
                </c:pt>
                <c:pt idx="8">
                  <c:v>3.6156825550974547E-2</c:v>
                </c:pt>
                <c:pt idx="9">
                  <c:v>3.392411037418408E-2</c:v>
                </c:pt>
                <c:pt idx="10">
                  <c:v>4.7454273584755624E-2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CB-409C-A8B9-7801C1109BA3}"/>
            </c:ext>
          </c:extLst>
        </c:ser>
        <c:ser>
          <c:idx val="1"/>
          <c:order val="1"/>
          <c:tx>
            <c:strRef>
              <c:f>Transport!$A$49</c:f>
              <c:strCache>
                <c:ptCount val="1"/>
                <c:pt idx="0">
                  <c:v>Energibruk (TWh)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Transport!$B$47:$L$47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Transport!$B$49:$L$49</c:f>
              <c:numCache>
                <c:formatCode>0%</c:formatCode>
                <c:ptCount val="11"/>
                <c:pt idx="0">
                  <c:v>0</c:v>
                </c:pt>
                <c:pt idx="1">
                  <c:v>2.8150693336605803E-2</c:v>
                </c:pt>
                <c:pt idx="2">
                  <c:v>6.4547797275740226E-3</c:v>
                </c:pt>
                <c:pt idx="3">
                  <c:v>-4.2950055221498973E-3</c:v>
                </c:pt>
                <c:pt idx="4">
                  <c:v>-2.802797889311559E-2</c:v>
                </c:pt>
                <c:pt idx="5">
                  <c:v>-7.8659958277089159E-2</c:v>
                </c:pt>
                <c:pt idx="6">
                  <c:v>-4.0127623021229519E-2</c:v>
                </c:pt>
                <c:pt idx="7">
                  <c:v>-3.256841330224558E-2</c:v>
                </c:pt>
                <c:pt idx="8">
                  <c:v>-7.8512700944901148E-2</c:v>
                </c:pt>
                <c:pt idx="9">
                  <c:v>-0.1145171186648668</c:v>
                </c:pt>
                <c:pt idx="10">
                  <c:v>-0.16902687446312437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CB-409C-A8B9-7801C1109BA3}"/>
            </c:ext>
          </c:extLst>
        </c:ser>
        <c:ser>
          <c:idx val="2"/>
          <c:order val="2"/>
          <c:tx>
            <c:strRef>
              <c:f>Transport!$A$50</c:f>
              <c:strCache>
                <c:ptCount val="1"/>
                <c:pt idx="0">
                  <c:v>Energiintensitet (kWh/km)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Transport!$B$47:$L$47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Transport!$B$50:$L$50</c:f>
              <c:numCache>
                <c:formatCode>0%</c:formatCode>
                <c:ptCount val="11"/>
                <c:pt idx="0">
                  <c:v>0</c:v>
                </c:pt>
                <c:pt idx="1">
                  <c:v>1.6363962534184706E-2</c:v>
                </c:pt>
                <c:pt idx="2">
                  <c:v>-1.9622970310544496E-2</c:v>
                </c:pt>
                <c:pt idx="3">
                  <c:v>-4.522071003397754E-2</c:v>
                </c:pt>
                <c:pt idx="4">
                  <c:v>-5.9043819890334248E-2</c:v>
                </c:pt>
                <c:pt idx="5">
                  <c:v>-6.8484963815327649E-2</c:v>
                </c:pt>
                <c:pt idx="6">
                  <c:v>-6.1261638178269018E-2</c:v>
                </c:pt>
                <c:pt idx="7">
                  <c:v>-6.0227288549785984E-2</c:v>
                </c:pt>
                <c:pt idx="8">
                  <c:v>-0.11066811863628889</c:v>
                </c:pt>
                <c:pt idx="9">
                  <c:v>-0.14357072008440641</c:v>
                </c:pt>
                <c:pt idx="10">
                  <c:v>-0.20667360237789256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CB-409C-A8B9-7801C1109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8213616"/>
        <c:axId val="1280602384"/>
      </c:lineChart>
      <c:catAx>
        <c:axId val="1328213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280602384"/>
        <c:crosses val="autoZero"/>
        <c:auto val="1"/>
        <c:lblAlgn val="ctr"/>
        <c:lblOffset val="100"/>
        <c:noMultiLvlLbl val="0"/>
      </c:catAx>
      <c:valAx>
        <c:axId val="1280602384"/>
        <c:scaling>
          <c:orientation val="minMax"/>
          <c:max val="0.30000000000000004"/>
          <c:min val="-0.3000000000000000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en-US" sz="1050">
                    <a:solidFill>
                      <a:schemeClr val="tx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</a:rPr>
                  <a:t>Prosentvis endring</a:t>
                </a:r>
              </a:p>
            </c:rich>
          </c:tx>
          <c:layout>
            <c:manualLayout>
              <c:xMode val="edge"/>
              <c:yMode val="edge"/>
              <c:x val="2.2880915236609463E-2"/>
              <c:y val="0.352080911520439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/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nb-NO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328213616"/>
        <c:crossesAt val="1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956606329882987"/>
          <c:y val="0.27833883656069436"/>
          <c:w val="0.27834934647265558"/>
          <c:h val="0.468906125762554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 b="0"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cap="all" spc="0" baseline="0">
                <a:gradFill>
                  <a:gsLst>
                    <a:gs pos="0">
                      <a:schemeClr val="dk1">
                        <a:lumMod val="50000"/>
                        <a:lumOff val="50000"/>
                      </a:schemeClr>
                    </a:gs>
                    <a:gs pos="100000">
                      <a:schemeClr val="dk1">
                        <a:lumMod val="85000"/>
                        <a:lumOff val="15000"/>
                      </a:schemeClr>
                    </a:gs>
                  </a:gsLst>
                  <a:lin ang="5400000" scaled="0"/>
                </a:gradFill>
                <a:latin typeface="+mn-lt"/>
                <a:ea typeface="+mn-ea"/>
                <a:cs typeface="+mn-cs"/>
              </a:defRPr>
            </a:pPr>
            <a:r>
              <a:rPr lang="en-US"/>
              <a:t>Fornybarandelen til Norge i prosent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cap="all" spc="0" baseline="0">
              <a:gradFill>
                <a:gsLst>
                  <a:gs pos="0">
                    <a:schemeClr val="dk1">
                      <a:lumMod val="50000"/>
                      <a:lumOff val="50000"/>
                    </a:schemeClr>
                  </a:gs>
                  <a:gs pos="100000">
                    <a:schemeClr val="dk1">
                      <a:lumMod val="85000"/>
                      <a:lumOff val="15000"/>
                    </a:schemeClr>
                  </a:gs>
                </a:gsLst>
                <a:lin ang="5400000" scaled="0"/>
              </a:gra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2.2222222222222223E-2"/>
          <c:y val="0.11481954287961577"/>
          <c:w val="0.95111111111111113"/>
          <c:h val="0.77968683320921439"/>
        </c:manualLayout>
      </c:layout>
      <c:lineChart>
        <c:grouping val="standard"/>
        <c:varyColors val="0"/>
        <c:ser>
          <c:idx val="0"/>
          <c:order val="0"/>
          <c:tx>
            <c:strRef>
              <c:f>Fornybarandel!$AB$4</c:f>
              <c:strCache>
                <c:ptCount val="1"/>
                <c:pt idx="0">
                  <c:v>Fornybarandelen til Norge</c:v>
                </c:pt>
              </c:strCache>
            </c:strRef>
          </c:tx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Fornybarandel!$AC$3:$AL$3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Fornybarandel!$AC$4:$AL$4</c:f>
              <c:numCache>
                <c:formatCode>0.0</c:formatCode>
                <c:ptCount val="10"/>
                <c:pt idx="0">
                  <c:v>68.5</c:v>
                </c:pt>
                <c:pt idx="1">
                  <c:v>69.2</c:v>
                </c:pt>
                <c:pt idx="2">
                  <c:v>70</c:v>
                </c:pt>
                <c:pt idx="3">
                  <c:v>71.599999999999994</c:v>
                </c:pt>
                <c:pt idx="4">
                  <c:v>74.400000000000006</c:v>
                </c:pt>
                <c:pt idx="5">
                  <c:v>77.400000000000006</c:v>
                </c:pt>
                <c:pt idx="6">
                  <c:v>75</c:v>
                </c:pt>
                <c:pt idx="7">
                  <c:v>76.8</c:v>
                </c:pt>
                <c:pt idx="8">
                  <c:v>76.7</c:v>
                </c:pt>
                <c:pt idx="9">
                  <c:v>77.900000000000006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F6-4C07-9342-A43D70F70A3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99423104"/>
        <c:axId val="2007605232"/>
      </c:lineChart>
      <c:catAx>
        <c:axId val="699423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07605232"/>
        <c:crosses val="autoZero"/>
        <c:auto val="1"/>
        <c:lblAlgn val="ctr"/>
        <c:lblOffset val="100"/>
        <c:noMultiLvlLbl val="0"/>
      </c:catAx>
      <c:valAx>
        <c:axId val="2007605232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solidFill>
                      <a:schemeClr val="accent2">
                        <a:lumMod val="75000"/>
                      </a:schemeClr>
                    </a:solidFill>
                  </a:rPr>
                  <a:t>Fornybarandel</a:t>
                </a:r>
                <a:r>
                  <a:rPr lang="en-US" sz="1400" baseline="0">
                    <a:solidFill>
                      <a:schemeClr val="accent2">
                        <a:lumMod val="75000"/>
                      </a:schemeClr>
                    </a:solidFill>
                  </a:rPr>
                  <a:t> i p</a:t>
                </a:r>
                <a:r>
                  <a:rPr lang="en-US" sz="1400">
                    <a:solidFill>
                      <a:schemeClr val="accent2">
                        <a:lumMod val="75000"/>
                      </a:schemeClr>
                    </a:solidFill>
                  </a:rPr>
                  <a:t>rosent</a:t>
                </a:r>
              </a:p>
            </c:rich>
          </c:tx>
          <c:layout>
            <c:manualLayout>
              <c:xMode val="edge"/>
              <c:yMode val="edge"/>
              <c:x val="0"/>
              <c:y val="0.29435989130525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accent2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.0" sourceLinked="0"/>
        <c:majorTickMark val="none"/>
        <c:minorTickMark val="none"/>
        <c:tickLblPos val="nextTo"/>
        <c:crossAx val="699423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200" b="1"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Utslipp!$A$17</c:f>
              <c:strCache>
                <c:ptCount val="1"/>
                <c:pt idx="0">
                  <c:v>Petroleumssektoren</c:v>
                </c:pt>
              </c:strCache>
            </c:strRef>
          </c:tx>
          <c:spPr>
            <a:solidFill>
              <a:srgbClr val="6D132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Utslipp!$B$16:$L$16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Utslipp!$B$17:$L$17</c:f>
              <c:numCache>
                <c:formatCode>0</c:formatCode>
                <c:ptCount val="11"/>
                <c:pt idx="0">
                  <c:v>14.771000000000001</c:v>
                </c:pt>
                <c:pt idx="1">
                  <c:v>14.472</c:v>
                </c:pt>
                <c:pt idx="2">
                  <c:v>14.206</c:v>
                </c:pt>
                <c:pt idx="3">
                  <c:v>14.055</c:v>
                </c:pt>
                <c:pt idx="4">
                  <c:v>13.888</c:v>
                </c:pt>
                <c:pt idx="5">
                  <c:v>13.162000000000001</c:v>
                </c:pt>
                <c:pt idx="6">
                  <c:v>12.122</c:v>
                </c:pt>
                <c:pt idx="7">
                  <c:v>12.086</c:v>
                </c:pt>
                <c:pt idx="8">
                  <c:v>11.57</c:v>
                </c:pt>
                <c:pt idx="9">
                  <c:v>11.022</c:v>
                </c:pt>
                <c:pt idx="10">
                  <c:v>10.928000000000001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5D-4226-8B6A-5278C1065B44}"/>
            </c:ext>
          </c:extLst>
        </c:ser>
        <c:ser>
          <c:idx val="1"/>
          <c:order val="1"/>
          <c:tx>
            <c:strRef>
              <c:f>Utslipp!$A$18</c:f>
              <c:strCache>
                <c:ptCount val="1"/>
                <c:pt idx="0">
                  <c:v>Industri</c:v>
                </c:pt>
              </c:strCache>
            </c:strRef>
          </c:tx>
          <c:spPr>
            <a:solidFill>
              <a:srgbClr val="36121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Utslipp!$B$16:$L$16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Utslipp!$B$18:$L$18</c:f>
              <c:numCache>
                <c:formatCode>0</c:formatCode>
                <c:ptCount val="11"/>
                <c:pt idx="0">
                  <c:v>11.721</c:v>
                </c:pt>
                <c:pt idx="1">
                  <c:v>11.407999999999999</c:v>
                </c:pt>
                <c:pt idx="2">
                  <c:v>11.795</c:v>
                </c:pt>
                <c:pt idx="3">
                  <c:v>11.826000000000001</c:v>
                </c:pt>
                <c:pt idx="4">
                  <c:v>11.385999999999999</c:v>
                </c:pt>
                <c:pt idx="5">
                  <c:v>11.263</c:v>
                </c:pt>
                <c:pt idx="6">
                  <c:v>11.643000000000001</c:v>
                </c:pt>
                <c:pt idx="7">
                  <c:v>11.444000000000001</c:v>
                </c:pt>
                <c:pt idx="8">
                  <c:v>10.837999999999999</c:v>
                </c:pt>
                <c:pt idx="9">
                  <c:v>10.555</c:v>
                </c:pt>
                <c:pt idx="10">
                  <c:v>10.725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5D-4226-8B6A-5278C1065B44}"/>
            </c:ext>
          </c:extLst>
        </c:ser>
        <c:ser>
          <c:idx val="2"/>
          <c:order val="2"/>
          <c:tx>
            <c:strRef>
              <c:f>Utslipp!$A$19</c:f>
              <c:strCache>
                <c:ptCount val="1"/>
                <c:pt idx="0">
                  <c:v>Veitrafikk</c:v>
                </c:pt>
              </c:strCache>
            </c:strRef>
          </c:tx>
          <c:spPr>
            <a:solidFill>
              <a:srgbClr val="22347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Utslipp!$B$16:$L$16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Utslipp!$B$19:$L$19</c:f>
              <c:numCache>
                <c:formatCode>0</c:formatCode>
                <c:ptCount val="11"/>
                <c:pt idx="0">
                  <c:v>10.255000000000001</c:v>
                </c:pt>
                <c:pt idx="1">
                  <c:v>9.9890000000000008</c:v>
                </c:pt>
                <c:pt idx="2">
                  <c:v>9.1189999999999998</c:v>
                </c:pt>
                <c:pt idx="3">
                  <c:v>9.3620000000000001</c:v>
                </c:pt>
                <c:pt idx="4">
                  <c:v>8.7279999999999998</c:v>
                </c:pt>
                <c:pt idx="5">
                  <c:v>8.3480000000000008</c:v>
                </c:pt>
                <c:pt idx="6">
                  <c:v>8.6910000000000007</c:v>
                </c:pt>
                <c:pt idx="7">
                  <c:v>8.7119999999999997</c:v>
                </c:pt>
                <c:pt idx="8">
                  <c:v>8.0459999999999994</c:v>
                </c:pt>
                <c:pt idx="9">
                  <c:v>7.524</c:v>
                </c:pt>
                <c:pt idx="10">
                  <c:v>6.91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5D-4226-8B6A-5278C1065B44}"/>
            </c:ext>
          </c:extLst>
        </c:ser>
        <c:ser>
          <c:idx val="3"/>
          <c:order val="3"/>
          <c:tx>
            <c:strRef>
              <c:f>Utslipp!$A$20</c:f>
              <c:strCache>
                <c:ptCount val="1"/>
                <c:pt idx="0">
                  <c:v>Luftfart, sjøfart og maskiner</c:v>
                </c:pt>
              </c:strCache>
            </c:strRef>
          </c:tx>
          <c:spPr>
            <a:solidFill>
              <a:srgbClr val="D679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Utslipp!$B$16:$L$16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Utslipp!$B$20:$L$20</c:f>
              <c:numCache>
                <c:formatCode>0</c:formatCode>
                <c:ptCount val="11"/>
                <c:pt idx="0">
                  <c:v>7.4740000000000002</c:v>
                </c:pt>
                <c:pt idx="1">
                  <c:v>7.4020000000000001</c:v>
                </c:pt>
                <c:pt idx="2">
                  <c:v>7.51</c:v>
                </c:pt>
                <c:pt idx="3">
                  <c:v>7.75</c:v>
                </c:pt>
                <c:pt idx="4">
                  <c:v>7.6909999999999998</c:v>
                </c:pt>
                <c:pt idx="5">
                  <c:v>7.3789999999999996</c:v>
                </c:pt>
                <c:pt idx="6">
                  <c:v>7.4470000000000001</c:v>
                </c:pt>
                <c:pt idx="7">
                  <c:v>7.7560000000000002</c:v>
                </c:pt>
                <c:pt idx="8">
                  <c:v>7.65</c:v>
                </c:pt>
                <c:pt idx="9">
                  <c:v>7.3150000000000004</c:v>
                </c:pt>
                <c:pt idx="10">
                  <c:v>7.3609999999999998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5D-4226-8B6A-5278C1065B44}"/>
            </c:ext>
          </c:extLst>
        </c:ser>
        <c:ser>
          <c:idx val="4"/>
          <c:order val="4"/>
          <c:tx>
            <c:strRef>
              <c:f>Utslipp!$A$21</c:f>
              <c:strCache>
                <c:ptCount val="1"/>
                <c:pt idx="0">
                  <c:v>Jordbruk</c:v>
                </c:pt>
              </c:strCache>
            </c:strRef>
          </c:tx>
          <c:spPr>
            <a:solidFill>
              <a:srgbClr val="3366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Utslipp!$B$16:$L$16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Utslipp!$B$21:$L$21</c:f>
              <c:numCache>
                <c:formatCode>0</c:formatCode>
                <c:ptCount val="11"/>
                <c:pt idx="0">
                  <c:v>4.5739999999999998</c:v>
                </c:pt>
                <c:pt idx="1">
                  <c:v>4.6289999999999996</c:v>
                </c:pt>
                <c:pt idx="2">
                  <c:v>4.6769999999999996</c:v>
                </c:pt>
                <c:pt idx="3">
                  <c:v>4.649</c:v>
                </c:pt>
                <c:pt idx="4">
                  <c:v>4.665</c:v>
                </c:pt>
                <c:pt idx="5">
                  <c:v>4.6189999999999998</c:v>
                </c:pt>
                <c:pt idx="6">
                  <c:v>4.6280000000000001</c:v>
                </c:pt>
                <c:pt idx="7">
                  <c:v>4.6890000000000001</c:v>
                </c:pt>
                <c:pt idx="8">
                  <c:v>4.5739999999999998</c:v>
                </c:pt>
                <c:pt idx="9">
                  <c:v>4.3949999999999996</c:v>
                </c:pt>
                <c:pt idx="10">
                  <c:v>4.4089999999999998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5D-4226-8B6A-5278C1065B44}"/>
            </c:ext>
          </c:extLst>
        </c:ser>
        <c:ser>
          <c:idx val="5"/>
          <c:order val="5"/>
          <c:tx>
            <c:strRef>
              <c:f>Utslipp!$A$22</c:f>
              <c:strCache>
                <c:ptCount val="1"/>
                <c:pt idx="0">
                  <c:v>Energiforsyning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Utslipp!$B$16:$L$16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Utslipp!$B$22:$L$22</c:f>
              <c:numCache>
                <c:formatCode>0</c:formatCode>
                <c:ptCount val="11"/>
                <c:pt idx="0">
                  <c:v>1.77</c:v>
                </c:pt>
                <c:pt idx="1">
                  <c:v>1.7669999999999999</c:v>
                </c:pt>
                <c:pt idx="2">
                  <c:v>1.7649999999999999</c:v>
                </c:pt>
                <c:pt idx="3">
                  <c:v>1.7490000000000001</c:v>
                </c:pt>
                <c:pt idx="4">
                  <c:v>1.9059999999999999</c:v>
                </c:pt>
                <c:pt idx="5">
                  <c:v>1.901</c:v>
                </c:pt>
                <c:pt idx="6">
                  <c:v>1.7849999999999999</c:v>
                </c:pt>
                <c:pt idx="7">
                  <c:v>1.712</c:v>
                </c:pt>
                <c:pt idx="8">
                  <c:v>1.7250000000000001</c:v>
                </c:pt>
                <c:pt idx="9">
                  <c:v>1.446</c:v>
                </c:pt>
                <c:pt idx="10">
                  <c:v>1.206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5D-4226-8B6A-5278C1065B44}"/>
            </c:ext>
          </c:extLst>
        </c:ser>
        <c:ser>
          <c:idx val="6"/>
          <c:order val="6"/>
          <c:tx>
            <c:strRef>
              <c:f>Utslipp!$A$23</c:f>
              <c:strCache>
                <c:ptCount val="1"/>
                <c:pt idx="0">
                  <c:v>Bygg</c:v>
                </c:pt>
              </c:strCache>
            </c:strRef>
          </c:tx>
          <c:spPr>
            <a:solidFill>
              <a:srgbClr val="A40D2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Utslipp!$B$16:$L$16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Utslipp!$B$23:$L$23</c:f>
              <c:numCache>
                <c:formatCode>0</c:formatCode>
                <c:ptCount val="11"/>
                <c:pt idx="0">
                  <c:v>0.94699999999999995</c:v>
                </c:pt>
                <c:pt idx="1">
                  <c:v>1.0449999999999999</c:v>
                </c:pt>
                <c:pt idx="2">
                  <c:v>0.92200000000000004</c:v>
                </c:pt>
                <c:pt idx="3">
                  <c:v>0.79900000000000004</c:v>
                </c:pt>
                <c:pt idx="4">
                  <c:v>0.6</c:v>
                </c:pt>
                <c:pt idx="5">
                  <c:v>0.52300000000000002</c:v>
                </c:pt>
                <c:pt idx="6">
                  <c:v>0.55100000000000005</c:v>
                </c:pt>
                <c:pt idx="7">
                  <c:v>0.57599999999999996</c:v>
                </c:pt>
                <c:pt idx="8">
                  <c:v>0.63600000000000001</c:v>
                </c:pt>
                <c:pt idx="9">
                  <c:v>0.53200000000000003</c:v>
                </c:pt>
                <c:pt idx="10">
                  <c:v>0.49299999999999999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5D-4226-8B6A-5278C1065B44}"/>
            </c:ext>
          </c:extLst>
        </c:ser>
        <c:ser>
          <c:idx val="7"/>
          <c:order val="7"/>
          <c:tx>
            <c:strRef>
              <c:f>Utslipp!$A$24</c:f>
              <c:strCache>
                <c:ptCount val="1"/>
                <c:pt idx="0">
                  <c:v>Andre kilder</c:v>
                </c:pt>
              </c:strCache>
            </c:strRef>
          </c:tx>
          <c:spPr>
            <a:solidFill>
              <a:srgbClr val="C76BA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Utslipp!$B$16:$L$16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Utslipp!$B$24:$L$24</c:f>
              <c:numCache>
                <c:formatCode>0</c:formatCode>
                <c:ptCount val="11"/>
                <c:pt idx="0">
                  <c:v>2.72</c:v>
                </c:pt>
                <c:pt idx="1">
                  <c:v>2.67</c:v>
                </c:pt>
                <c:pt idx="2">
                  <c:v>2.569</c:v>
                </c:pt>
                <c:pt idx="3">
                  <c:v>2.4809999999999999</c:v>
                </c:pt>
                <c:pt idx="4">
                  <c:v>2.39</c:v>
                </c:pt>
                <c:pt idx="5">
                  <c:v>2.3580000000000001</c:v>
                </c:pt>
                <c:pt idx="6">
                  <c:v>2.31</c:v>
                </c:pt>
                <c:pt idx="7">
                  <c:v>2.2320000000000002</c:v>
                </c:pt>
                <c:pt idx="8">
                  <c:v>2.2109999999999999</c:v>
                </c:pt>
                <c:pt idx="9">
                  <c:v>2.1280000000000001</c:v>
                </c:pt>
                <c:pt idx="10">
                  <c:v>2.0640000000000001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65D-4226-8B6A-5278C1065B4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5"/>
        <c:overlap val="100"/>
        <c:axId val="409747712"/>
        <c:axId val="409748192"/>
      </c:barChart>
      <c:catAx>
        <c:axId val="40974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09748192"/>
        <c:crosses val="autoZero"/>
        <c:auto val="1"/>
        <c:lblAlgn val="ctr"/>
        <c:lblOffset val="100"/>
        <c:noMultiLvlLbl val="0"/>
      </c:catAx>
      <c:valAx>
        <c:axId val="409748192"/>
        <c:scaling>
          <c:orientation val="minMax"/>
          <c:max val="5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Millioner tonn CO2-ekvivalenter</a:t>
                </a:r>
              </a:p>
            </c:rich>
          </c:tx>
          <c:layout>
            <c:manualLayout>
              <c:xMode val="edge"/>
              <c:yMode val="edge"/>
              <c:x val="2.0087884494664157E-2"/>
              <c:y val="0.194662138050117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097477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8946226354474"/>
          <c:y val="0.13225270741537234"/>
          <c:w val="0.29598786027452784"/>
          <c:h val="0.645098796032046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15340930668986"/>
          <c:y val="5.2523762296950174E-2"/>
          <c:w val="0.6005694759765059"/>
          <c:h val="0.868137270000061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EU!$A$6</c:f>
              <c:strCache>
                <c:ptCount val="1"/>
                <c:pt idx="0">
                  <c:v>Husholdninger og tjenesteyting</c:v>
                </c:pt>
              </c:strCache>
            </c:strRef>
          </c:tx>
          <c:spPr>
            <a:solidFill>
              <a:srgbClr val="223477"/>
            </a:solidFill>
            <a:ln w="9525">
              <a:solidFill>
                <a:srgbClr val="349D8B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EU!$D$5:$I$5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EU!$D$6:$I$6</c:f>
              <c:numCache>
                <c:formatCode>0</c:formatCode>
                <c:ptCount val="6"/>
                <c:pt idx="0">
                  <c:v>4098.4416228</c:v>
                </c:pt>
                <c:pt idx="1">
                  <c:v>4573.9402968000004</c:v>
                </c:pt>
                <c:pt idx="2">
                  <c:v>4859.469262399999</c:v>
                </c:pt>
                <c:pt idx="3">
                  <c:v>4333.2323043999995</c:v>
                </c:pt>
                <c:pt idx="4">
                  <c:v>4297.1790789999995</c:v>
                </c:pt>
                <c:pt idx="5">
                  <c:v>4023.4901600000003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0E-430A-9CF0-5FA0B98F1C5B}"/>
            </c:ext>
          </c:extLst>
        </c:ser>
        <c:ser>
          <c:idx val="1"/>
          <c:order val="1"/>
          <c:tx>
            <c:strRef>
              <c:f>EU!$A$7</c:f>
              <c:strCache>
                <c:ptCount val="1"/>
                <c:pt idx="0">
                  <c:v>Industri</c:v>
                </c:pt>
              </c:strCache>
            </c:strRef>
          </c:tx>
          <c:spPr>
            <a:solidFill>
              <a:srgbClr val="D679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EU!$D$5:$I$5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EU!$D$7:$I$7</c:f>
              <c:numCache>
                <c:formatCode>0</c:formatCode>
                <c:ptCount val="6"/>
                <c:pt idx="0">
                  <c:v>3192.3833360000003</c:v>
                </c:pt>
                <c:pt idx="1">
                  <c:v>3197.6716367999998</c:v>
                </c:pt>
                <c:pt idx="2">
                  <c:v>2793.1538152000003</c:v>
                </c:pt>
                <c:pt idx="3">
                  <c:v>2667.0751551999997</c:v>
                </c:pt>
                <c:pt idx="4">
                  <c:v>2588.1862300000003</c:v>
                </c:pt>
                <c:pt idx="5">
                  <c:v>2382.1722995999994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0E-430A-9CF0-5FA0B98F1C5B}"/>
            </c:ext>
          </c:extLst>
        </c:ser>
        <c:ser>
          <c:idx val="2"/>
          <c:order val="2"/>
          <c:tx>
            <c:strRef>
              <c:f>EU!$A$8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rgbClr val="90552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EU!$D$5:$I$5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EU!$D$8:$I$8</c:f>
              <c:numCache>
                <c:formatCode>0</c:formatCode>
                <c:ptCount val="6"/>
                <c:pt idx="0">
                  <c:v>3067.1897676000003</c:v>
                </c:pt>
                <c:pt idx="1">
                  <c:v>3283.2303251999997</c:v>
                </c:pt>
                <c:pt idx="2">
                  <c:v>3262.1716852</c:v>
                </c:pt>
                <c:pt idx="3">
                  <c:v>3175.8720815999995</c:v>
                </c:pt>
                <c:pt idx="4">
                  <c:v>2942.6046540000002</c:v>
                </c:pt>
                <c:pt idx="5">
                  <c:v>3306.7918856000006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0E-430A-9CF0-5FA0B98F1C5B}"/>
            </c:ext>
          </c:extLst>
        </c:ser>
        <c:ser>
          <c:idx val="3"/>
          <c:order val="3"/>
          <c:tx>
            <c:strRef>
              <c:f>EU!$A$9</c:f>
              <c:strCache>
                <c:ptCount val="1"/>
                <c:pt idx="0">
                  <c:v>Energisektoren</c:v>
                </c:pt>
              </c:strCache>
            </c:strRef>
          </c:tx>
          <c:spPr>
            <a:solidFill>
              <a:srgbClr val="349D8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EU!$D$5:$I$5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EU!$D$9:$I$9</c:f>
              <c:numCache>
                <c:formatCode>0</c:formatCode>
                <c:ptCount val="6"/>
                <c:pt idx="0">
                  <c:v>834.43884279999986</c:v>
                </c:pt>
                <c:pt idx="1">
                  <c:v>858.41300360000014</c:v>
                </c:pt>
                <c:pt idx="2">
                  <c:v>857.28072759999998</c:v>
                </c:pt>
                <c:pt idx="3">
                  <c:v>794.0483387999999</c:v>
                </c:pt>
                <c:pt idx="4">
                  <c:v>710.90644200000008</c:v>
                </c:pt>
                <c:pt idx="5">
                  <c:v>688.12557199999992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0E-430A-9CF0-5FA0B98F1C5B}"/>
            </c:ext>
          </c:extLst>
        </c:ser>
        <c:ser>
          <c:idx val="4"/>
          <c:order val="4"/>
          <c:tx>
            <c:strRef>
              <c:f>EU!$A$10</c:f>
              <c:strCache>
                <c:ptCount val="1"/>
                <c:pt idx="0">
                  <c:v>Andre næringer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EU!$D$5:$I$5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EU!$D$10:$I$10</c:f>
              <c:numCache>
                <c:formatCode>0</c:formatCode>
                <c:ptCount val="6"/>
                <c:pt idx="0">
                  <c:v>383.9153748</c:v>
                </c:pt>
                <c:pt idx="1">
                  <c:v>389.69504000000001</c:v>
                </c:pt>
                <c:pt idx="2">
                  <c:v>374.26008000000002</c:v>
                </c:pt>
                <c:pt idx="3">
                  <c:v>367.86285399999997</c:v>
                </c:pt>
                <c:pt idx="4">
                  <c:v>479.74246800000003</c:v>
                </c:pt>
                <c:pt idx="5">
                  <c:v>470.91296199999999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0E-430A-9CF0-5FA0B98F1C5B}"/>
            </c:ext>
          </c:extLst>
        </c:ser>
        <c:ser>
          <c:idx val="5"/>
          <c:order val="5"/>
          <c:tx>
            <c:strRef>
              <c:f>EU!$A$11</c:f>
              <c:strCache>
                <c:ptCount val="1"/>
                <c:pt idx="0">
                  <c:v>Overføringstap</c:v>
                </c:pt>
              </c:strCache>
            </c:strRef>
          </c:tx>
          <c:spPr>
            <a:solidFill>
              <a:srgbClr val="683E1C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EU!$D$5:$I$5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EU!$D$11:$I$11</c:f>
              <c:numCache>
                <c:formatCode>0</c:formatCode>
                <c:ptCount val="6"/>
                <c:pt idx="0">
                  <c:v>271.2824372</c:v>
                </c:pt>
                <c:pt idx="1">
                  <c:v>300.0555296</c:v>
                </c:pt>
                <c:pt idx="2">
                  <c:v>291.30756359999992</c:v>
                </c:pt>
                <c:pt idx="3">
                  <c:v>272.29031479999998</c:v>
                </c:pt>
                <c:pt idx="4">
                  <c:v>255.60720499999999</c:v>
                </c:pt>
                <c:pt idx="5">
                  <c:v>257.32513160000002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60E-430A-9CF0-5FA0B98F1C5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83"/>
        <c:overlap val="100"/>
        <c:axId val="845356591"/>
        <c:axId val="1189761551"/>
      </c:barChart>
      <c:catAx>
        <c:axId val="845356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1189761551"/>
        <c:crosses val="autoZero"/>
        <c:auto val="1"/>
        <c:lblAlgn val="ctr"/>
        <c:lblOffset val="0"/>
        <c:noMultiLvlLbl val="0"/>
      </c:catAx>
      <c:valAx>
        <c:axId val="118976155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r>
                  <a:rPr lang="en-US" sz="1050">
                    <a:solidFill>
                      <a:srgbClr val="000000"/>
                    </a:solidFill>
                    <a:latin typeface="Source Sans Pro" panose="020B0503030403020204" pitchFamily="34" charset="0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1.0079365079365079E-2"/>
              <c:y val="0.36061430594572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845356591"/>
        <c:crosses val="autoZero"/>
        <c:crossBetween val="between"/>
      </c:valAx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layout>
        <c:manualLayout>
          <c:xMode val="edge"/>
          <c:yMode val="edge"/>
          <c:x val="0.75857755123556658"/>
          <c:y val="0.12909197530864197"/>
          <c:w val="0.2179985956863833"/>
          <c:h val="0.715892880433606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ln>
                <a:noFill/>
              </a:ln>
              <a:solidFill>
                <a:sysClr val="windowText" lastClr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nb-NO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063936824461359"/>
          <c:y val="3.9152702718366787E-2"/>
          <c:w val="0.60401524212020707"/>
          <c:h val="0.888985352940944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EU!$C$32</c:f>
              <c:strCache>
                <c:ptCount val="1"/>
                <c:pt idx="0">
                  <c:v>Oljeprodukter</c:v>
                </c:pt>
              </c:strCache>
            </c:strRef>
          </c:tx>
          <c:spPr>
            <a:solidFill>
              <a:srgbClr val="36121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EU!$A$35:$A$40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EU!$C$35:$C$40</c:f>
              <c:numCache>
                <c:formatCode>0</c:formatCode>
                <c:ptCount val="6"/>
                <c:pt idx="0">
                  <c:v>5171.2126851999992</c:v>
                </c:pt>
                <c:pt idx="1">
                  <c:v>5257.6835163999995</c:v>
                </c:pt>
                <c:pt idx="2">
                  <c:v>4738.7172875999995</c:v>
                </c:pt>
                <c:pt idx="3">
                  <c:v>4369.4215203999993</c:v>
                </c:pt>
                <c:pt idx="4">
                  <c:v>3868.7349980000004</c:v>
                </c:pt>
                <c:pt idx="5">
                  <c:v>4109.2064460000001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BB-4455-9E5C-EAF62050087F}"/>
            </c:ext>
          </c:extLst>
        </c:ser>
        <c:ser>
          <c:idx val="1"/>
          <c:order val="1"/>
          <c:tx>
            <c:strRef>
              <c:f>EU!$B$32</c:f>
              <c:strCache>
                <c:ptCount val="1"/>
                <c:pt idx="0">
                  <c:v>Gass</c:v>
                </c:pt>
              </c:strCache>
            </c:strRef>
          </c:tx>
          <c:spPr>
            <a:solidFill>
              <a:srgbClr val="6D132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EU!$A$35:$A$40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EU!$B$35:$B$40</c:f>
              <c:numCache>
                <c:formatCode>0</c:formatCode>
                <c:ptCount val="6"/>
                <c:pt idx="0">
                  <c:v>2493.9048451999997</c:v>
                </c:pt>
                <c:pt idx="1">
                  <c:v>2690.3167876000002</c:v>
                </c:pt>
                <c:pt idx="2">
                  <c:v>2661.0782684000001</c:v>
                </c:pt>
                <c:pt idx="3">
                  <c:v>2379.4224616000001</c:v>
                </c:pt>
                <c:pt idx="4">
                  <c:v>2415.7915640000006</c:v>
                </c:pt>
                <c:pt idx="5">
                  <c:v>2117.7500212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BB-4455-9E5C-EAF62050087F}"/>
            </c:ext>
          </c:extLst>
        </c:ser>
        <c:ser>
          <c:idx val="2"/>
          <c:order val="2"/>
          <c:tx>
            <c:strRef>
              <c:f>EU!$D$32</c:f>
              <c:strCache>
                <c:ptCount val="1"/>
                <c:pt idx="0">
                  <c:v>Kull</c:v>
                </c:pt>
              </c:strCache>
            </c:strRef>
          </c:tx>
          <c:spPr>
            <a:solidFill>
              <a:srgbClr val="905527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EU!$A$35:$A$40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EU!$D$35:$D$40</c:f>
              <c:numCache>
                <c:formatCode>0</c:formatCode>
                <c:ptCount val="6"/>
                <c:pt idx="0">
                  <c:v>423.59171319999996</c:v>
                </c:pt>
                <c:pt idx="1">
                  <c:v>369.48350159999995</c:v>
                </c:pt>
                <c:pt idx="2">
                  <c:v>368.85711320000001</c:v>
                </c:pt>
                <c:pt idx="3">
                  <c:v>330.24758039999995</c:v>
                </c:pt>
                <c:pt idx="4">
                  <c:v>229.06547300000003</c:v>
                </c:pt>
                <c:pt idx="5">
                  <c:v>148.83463520000001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BB-4455-9E5C-EAF62050087F}"/>
            </c:ext>
          </c:extLst>
        </c:ser>
        <c:ser>
          <c:idx val="3"/>
          <c:order val="3"/>
          <c:tx>
            <c:strRef>
              <c:f>EU!$E$32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rgbClr val="64763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EU!$A$35:$A$40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EU!$E$35:$E$40</c:f>
              <c:numCache>
                <c:formatCode>0</c:formatCode>
                <c:ptCount val="6"/>
                <c:pt idx="0">
                  <c:v>575.00755719999995</c:v>
                </c:pt>
                <c:pt idx="1">
                  <c:v>700.27376479999987</c:v>
                </c:pt>
                <c:pt idx="2">
                  <c:v>725.31078720000005</c:v>
                </c:pt>
                <c:pt idx="3">
                  <c:v>638.22617679999985</c:v>
                </c:pt>
                <c:pt idx="4">
                  <c:v>620.90817100000004</c:v>
                </c:pt>
                <c:pt idx="5">
                  <c:v>559.25968720000003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BB-4455-9E5C-EAF62050087F}"/>
            </c:ext>
          </c:extLst>
        </c:ser>
        <c:ser>
          <c:idx val="4"/>
          <c:order val="4"/>
          <c:tx>
            <c:strRef>
              <c:f>EU!$F$32</c:f>
              <c:strCache>
                <c:ptCount val="1"/>
                <c:pt idx="0">
                  <c:v>Bio</c:v>
                </c:pt>
              </c:strCache>
            </c:strRef>
          </c:tx>
          <c:spPr>
            <a:solidFill>
              <a:srgbClr val="2B827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EU!$A$35:$A$40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EU!$F$35:$F$40</c:f>
              <c:numCache>
                <c:formatCode>0</c:formatCode>
                <c:ptCount val="6"/>
                <c:pt idx="0">
                  <c:v>566.31354280000005</c:v>
                </c:pt>
                <c:pt idx="1">
                  <c:v>706.51632800000004</c:v>
                </c:pt>
                <c:pt idx="2">
                  <c:v>1003.3527184</c:v>
                </c:pt>
                <c:pt idx="3">
                  <c:v>1048.0517175999998</c:v>
                </c:pt>
                <c:pt idx="4">
                  <c:v>1380.699145</c:v>
                </c:pt>
                <c:pt idx="5">
                  <c:v>1394.6239896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BB-4455-9E5C-EAF62050087F}"/>
            </c:ext>
          </c:extLst>
        </c:ser>
        <c:ser>
          <c:idx val="5"/>
          <c:order val="5"/>
          <c:tx>
            <c:strRef>
              <c:f>EU!$G$32</c:f>
              <c:strCache>
                <c:ptCount val="1"/>
                <c:pt idx="0">
                  <c:v>Strøm</c:v>
                </c:pt>
              </c:strCache>
            </c:strRef>
          </c:tx>
          <c:spPr>
            <a:solidFill>
              <a:srgbClr val="687ED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EU!$A$35:$A$40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EU!$G$35:$G$40</c:f>
              <c:numCache>
                <c:formatCode>0</c:formatCode>
                <c:ptCount val="6"/>
                <c:pt idx="0">
                  <c:v>2617.6210375999999</c:v>
                </c:pt>
                <c:pt idx="1">
                  <c:v>2878.7319336</c:v>
                </c:pt>
                <c:pt idx="2">
                  <c:v>2940.3269592000001</c:v>
                </c:pt>
                <c:pt idx="3">
                  <c:v>2845.0115919999998</c:v>
                </c:pt>
                <c:pt idx="4">
                  <c:v>2755.157369</c:v>
                </c:pt>
                <c:pt idx="5">
                  <c:v>2747.9336048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5BB-4455-9E5C-EAF62050087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3"/>
        <c:overlap val="100"/>
        <c:axId val="845282351"/>
        <c:axId val="1644802735"/>
      </c:barChart>
      <c:catAx>
        <c:axId val="845282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1644802735"/>
        <c:crosses val="autoZero"/>
        <c:auto val="1"/>
        <c:lblAlgn val="ctr"/>
        <c:lblOffset val="0"/>
        <c:noMultiLvlLbl val="0"/>
      </c:catAx>
      <c:valAx>
        <c:axId val="164480273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r>
                  <a:rPr lang="en-US" sz="1050">
                    <a:solidFill>
                      <a:srgbClr val="000000"/>
                    </a:solidFill>
                    <a:latin typeface="Source Sans Pro" panose="020B0503030403020204" pitchFamily="34" charset="0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1.01894740727027E-2"/>
              <c:y val="0.36606045015733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845282351"/>
        <c:crosses val="autoZero"/>
        <c:crossBetween val="between"/>
      </c:valAx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layout>
        <c:manualLayout>
          <c:xMode val="edge"/>
          <c:yMode val="edge"/>
          <c:x val="0.75453919466249908"/>
          <c:y val="0.26998167601208395"/>
          <c:w val="0.1821905769091168"/>
          <c:h val="0.464084712232973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063936824461359"/>
          <c:y val="3.9152702718366787E-2"/>
          <c:w val="0.60401524212020707"/>
          <c:h val="0.888985352940944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'EU klimagassutslipp'!$B$3</c:f>
              <c:strCache>
                <c:ptCount val="1"/>
                <c:pt idx="0">
                  <c:v>Energiproduksjon</c:v>
                </c:pt>
              </c:strCache>
            </c:strRef>
          </c:tx>
          <c:spPr>
            <a:solidFill>
              <a:srgbClr val="683E1C"/>
            </a:solidFill>
            <a:ln w="19050">
              <a:solidFill>
                <a:srgbClr val="683E1C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'EU klimagassutslipp'!$A$4:$A$9</c:f>
              <c:strCach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strCache>
            </c:strRef>
          </c:cat>
          <c:val>
            <c:numRef>
              <c:f>'EU klimagassutslipp'!$B$4:$B$9</c:f>
              <c:numCache>
                <c:formatCode>General</c:formatCode>
                <c:ptCount val="6"/>
                <c:pt idx="0">
                  <c:v>1414</c:v>
                </c:pt>
                <c:pt idx="1">
                  <c:v>1480</c:v>
                </c:pt>
                <c:pt idx="2">
                  <c:v>1335</c:v>
                </c:pt>
                <c:pt idx="3">
                  <c:v>1186</c:v>
                </c:pt>
                <c:pt idx="4">
                  <c:v>832</c:v>
                </c:pt>
                <c:pt idx="5">
                  <c:v>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E-49C4-9CC4-E1006BCEFCE4}"/>
            </c:ext>
          </c:extLst>
        </c:ser>
        <c:ser>
          <c:idx val="1"/>
          <c:order val="1"/>
          <c:tx>
            <c:strRef>
              <c:f>'EU klimagassutslipp'!$C$3</c:f>
              <c:strCache>
                <c:ptCount val="1"/>
                <c:pt idx="0">
                  <c:v>Industri</c:v>
                </c:pt>
              </c:strCache>
            </c:strRef>
          </c:tx>
          <c:spPr>
            <a:solidFill>
              <a:srgbClr val="D67900"/>
            </a:solidFill>
            <a:ln w="19050">
              <a:solidFill>
                <a:srgbClr val="D67900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'EU klimagassutslipp'!$A$4:$A$9</c:f>
              <c:strCach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strCache>
            </c:strRef>
          </c:cat>
          <c:val>
            <c:numRef>
              <c:f>'EU klimagassutslipp'!$C$4:$C$9</c:f>
              <c:numCache>
                <c:formatCode>General</c:formatCode>
                <c:ptCount val="6"/>
                <c:pt idx="0">
                  <c:v>994</c:v>
                </c:pt>
                <c:pt idx="1">
                  <c:v>980</c:v>
                </c:pt>
                <c:pt idx="2">
                  <c:v>833</c:v>
                </c:pt>
                <c:pt idx="3">
                  <c:v>760</c:v>
                </c:pt>
                <c:pt idx="4">
                  <c:v>705</c:v>
                </c:pt>
                <c:pt idx="5">
                  <c:v>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7E-49C4-9CC4-E1006BCEFCE4}"/>
            </c:ext>
          </c:extLst>
        </c:ser>
        <c:ser>
          <c:idx val="2"/>
          <c:order val="2"/>
          <c:tx>
            <c:strRef>
              <c:f>'EU klimagassutslipp'!$D$3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rgbClr val="905527"/>
            </a:solidFill>
            <a:ln w="19050">
              <a:solidFill>
                <a:srgbClr val="905527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'EU klimagassutslipp'!$A$4:$A$9</c:f>
              <c:strCach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strCache>
            </c:strRef>
          </c:cat>
          <c:val>
            <c:numRef>
              <c:f>'EU klimagassutslipp'!$D$4:$D$9</c:f>
              <c:numCache>
                <c:formatCode>General</c:formatCode>
                <c:ptCount val="6"/>
                <c:pt idx="0">
                  <c:v>800</c:v>
                </c:pt>
                <c:pt idx="1">
                  <c:v>849</c:v>
                </c:pt>
                <c:pt idx="2">
                  <c:v>818</c:v>
                </c:pt>
                <c:pt idx="3">
                  <c:v>794</c:v>
                </c:pt>
                <c:pt idx="4">
                  <c:v>722</c:v>
                </c:pt>
                <c:pt idx="5">
                  <c:v>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7E-49C4-9CC4-E1006BCEFCE4}"/>
            </c:ext>
          </c:extLst>
        </c:ser>
        <c:ser>
          <c:idx val="3"/>
          <c:order val="3"/>
          <c:tx>
            <c:strRef>
              <c:f>'EU klimagassutslipp'!$E$3</c:f>
              <c:strCache>
                <c:ptCount val="1"/>
                <c:pt idx="0">
                  <c:v>Bygg</c:v>
                </c:pt>
              </c:strCache>
            </c:strRef>
          </c:tx>
          <c:spPr>
            <a:solidFill>
              <a:srgbClr val="6D1322"/>
            </a:solidFill>
            <a:ln w="19050">
              <a:solidFill>
                <a:srgbClr val="6D1322"/>
              </a:solidFill>
            </a:ln>
            <a:effectLst/>
          </c:spPr>
          <c:invertIfNegative val="0"/>
          <c:dLbls>
            <c:dLbl>
              <c:idx val="5"/>
              <c:layout>
                <c:manualLayout>
                  <c:x val="0"/>
                  <c:y val="3.9433303070083746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7E-49C4-9CC4-E1006BCEFCE4}"/>
                </c:ext>
              </c:extLst>
            </c:dLbl>
            <c:spPr>
              <a:solidFill>
                <a:srgbClr val="6D1322"/>
              </a:solidFill>
              <a:ln w="19050">
                <a:solidFill>
                  <a:srgbClr val="6D1322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'EU klimagassutslipp'!$A$4:$A$9</c:f>
              <c:strCach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strCache>
            </c:strRef>
          </c:cat>
          <c:val>
            <c:numRef>
              <c:f>'EU klimagassutslipp'!$E$4:$E$9</c:f>
              <c:numCache>
                <c:formatCode>General</c:formatCode>
                <c:ptCount val="6"/>
                <c:pt idx="0">
                  <c:v>551</c:v>
                </c:pt>
                <c:pt idx="1">
                  <c:v>577</c:v>
                </c:pt>
                <c:pt idx="2">
                  <c:v>571</c:v>
                </c:pt>
                <c:pt idx="3">
                  <c:v>463</c:v>
                </c:pt>
                <c:pt idx="4">
                  <c:v>437</c:v>
                </c:pt>
                <c:pt idx="5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17E-49C4-9CC4-E1006BCEFCE4}"/>
            </c:ext>
          </c:extLst>
        </c:ser>
        <c:ser>
          <c:idx val="4"/>
          <c:order val="4"/>
          <c:tx>
            <c:strRef>
              <c:f>'EU klimagassutslipp'!$F$3</c:f>
              <c:strCache>
                <c:ptCount val="1"/>
                <c:pt idx="0">
                  <c:v>Landbruk</c:v>
                </c:pt>
              </c:strCache>
            </c:strRef>
          </c:tx>
          <c:spPr>
            <a:solidFill>
              <a:srgbClr val="647632"/>
            </a:solidFill>
            <a:ln w="19050">
              <a:solidFill>
                <a:srgbClr val="647632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'EU klimagassutslipp'!$A$4:$A$9</c:f>
              <c:strCach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strCache>
            </c:strRef>
          </c:cat>
          <c:val>
            <c:numRef>
              <c:f>'EU klimagassutslipp'!$F$4:$F$9</c:f>
              <c:numCache>
                <c:formatCode>General</c:formatCode>
                <c:ptCount val="6"/>
                <c:pt idx="0">
                  <c:v>410</c:v>
                </c:pt>
                <c:pt idx="1">
                  <c:v>389</c:v>
                </c:pt>
                <c:pt idx="2">
                  <c:v>378</c:v>
                </c:pt>
                <c:pt idx="3">
                  <c:v>381</c:v>
                </c:pt>
                <c:pt idx="4">
                  <c:v>380</c:v>
                </c:pt>
                <c:pt idx="5">
                  <c:v>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17E-49C4-9CC4-E1006BCEFCE4}"/>
            </c:ext>
          </c:extLst>
        </c:ser>
        <c:ser>
          <c:idx val="5"/>
          <c:order val="5"/>
          <c:tx>
            <c:strRef>
              <c:f>'EU klimagassutslipp'!$G$3</c:f>
              <c:strCache>
                <c:ptCount val="1"/>
                <c:pt idx="0">
                  <c:v>Annet</c:v>
                </c:pt>
              </c:strCache>
            </c:strRef>
          </c:tx>
          <c:spPr>
            <a:solidFill>
              <a:srgbClr val="246B5F"/>
            </a:solidFill>
            <a:ln w="19050">
              <a:solidFill>
                <a:srgbClr val="246B5F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'EU klimagassutslipp'!$A$4:$A$9</c:f>
              <c:strCach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strCache>
            </c:strRef>
          </c:cat>
          <c:val>
            <c:numRef>
              <c:f>'EU klimagassutslipp'!$G$4:$G$9</c:f>
              <c:numCache>
                <c:formatCode>General</c:formatCode>
                <c:ptCount val="6"/>
                <c:pt idx="0">
                  <c:v>276</c:v>
                </c:pt>
                <c:pt idx="1">
                  <c:v>259</c:v>
                </c:pt>
                <c:pt idx="2">
                  <c:v>231</c:v>
                </c:pt>
                <c:pt idx="3">
                  <c:v>207</c:v>
                </c:pt>
                <c:pt idx="4">
                  <c:v>202</c:v>
                </c:pt>
                <c:pt idx="5">
                  <c:v>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7E-49C4-9CC4-E1006BCEFC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3"/>
        <c:overlap val="100"/>
        <c:axId val="845282351"/>
        <c:axId val="1644802735"/>
      </c:barChart>
      <c:catAx>
        <c:axId val="845282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1644802735"/>
        <c:crosses val="autoZero"/>
        <c:auto val="1"/>
        <c:lblAlgn val="ctr"/>
        <c:lblOffset val="0"/>
        <c:noMultiLvlLbl val="0"/>
      </c:catAx>
      <c:valAx>
        <c:axId val="1644802735"/>
        <c:scaling>
          <c:orientation val="minMax"/>
          <c:max val="45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r>
                  <a:rPr lang="en-US" sz="1050">
                    <a:solidFill>
                      <a:srgbClr val="000000"/>
                    </a:solidFill>
                    <a:latin typeface="Source Sans Pro" panose="020B0503030403020204" pitchFamily="34" charset="0"/>
                  </a:rPr>
                  <a:t>Millioner tonn CO2-</a:t>
                </a:r>
                <a:r>
                  <a:rPr lang="en-US" sz="1050" baseline="0">
                    <a:solidFill>
                      <a:srgbClr val="000000"/>
                    </a:solidFill>
                    <a:latin typeface="Source Sans Pro" panose="020B0503030403020204" pitchFamily="34" charset="0"/>
                  </a:rPr>
                  <a:t>ekvivalenter</a:t>
                </a:r>
                <a:endParaRPr lang="en-US" sz="1050">
                  <a:solidFill>
                    <a:srgbClr val="000000"/>
                  </a:solidFill>
                  <a:latin typeface="Source Sans Pro" panose="020B0503030403020204" pitchFamily="34" charset="0"/>
                </a:endParaRPr>
              </a:p>
            </c:rich>
          </c:tx>
          <c:layout>
            <c:manualLayout>
              <c:xMode val="edge"/>
              <c:yMode val="edge"/>
              <c:x val="1.0189409418038583E-2"/>
              <c:y val="0.201430864197530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845282351"/>
        <c:crosses val="autoZero"/>
        <c:crossBetween val="between"/>
      </c:valAx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layout>
        <c:manualLayout>
          <c:xMode val="edge"/>
          <c:yMode val="edge"/>
          <c:x val="0.73935199542708818"/>
          <c:y val="0.25822253086419755"/>
          <c:w val="0.23680982793382671"/>
          <c:h val="0.662461728395061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299134699833754"/>
          <c:y val="3.5614531045189038E-2"/>
          <c:w val="0.61033458246287153"/>
          <c:h val="0.882216141444526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UK!$A$5</c:f>
              <c:strCache>
                <c:ptCount val="1"/>
                <c:pt idx="0">
                  <c:v>Husholdninger og tjenesteyting</c:v>
                </c:pt>
              </c:strCache>
            </c:strRef>
          </c:tx>
          <c:spPr>
            <a:solidFill>
              <a:srgbClr val="2E47A3"/>
            </a:solidFill>
            <a:ln w="19050">
              <a:solidFill>
                <a:srgbClr val="2E47A3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UK!$B$4:$G$4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UK!$B$5:$G$5</c:f>
              <c:numCache>
                <c:formatCode>0</c:formatCode>
                <c:ptCount val="6"/>
                <c:pt idx="0">
                  <c:v>748.45775199999991</c:v>
                </c:pt>
                <c:pt idx="1">
                  <c:v>758.52191199999993</c:v>
                </c:pt>
                <c:pt idx="2">
                  <c:v>794.07637599999998</c:v>
                </c:pt>
                <c:pt idx="3">
                  <c:v>671.165212</c:v>
                </c:pt>
                <c:pt idx="4">
                  <c:v>655.85727199999997</c:v>
                </c:pt>
                <c:pt idx="5">
                  <c:v>600.26937599999997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92-4A1B-BF81-FB0653CAC41C}"/>
            </c:ext>
          </c:extLst>
        </c:ser>
        <c:ser>
          <c:idx val="1"/>
          <c:order val="1"/>
          <c:tx>
            <c:strRef>
              <c:f>UK!$A$6</c:f>
              <c:strCache>
                <c:ptCount val="1"/>
                <c:pt idx="0">
                  <c:v>Industri</c:v>
                </c:pt>
              </c:strCache>
            </c:strRef>
          </c:tx>
          <c:spPr>
            <a:solidFill>
              <a:srgbClr val="D67900"/>
            </a:solidFill>
            <a:ln w="19050">
              <a:solidFill>
                <a:srgbClr val="D67900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UK!$B$4:$G$4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UK!$B$6:$G$6</c:f>
              <c:numCache>
                <c:formatCode>0</c:formatCode>
                <c:ptCount val="6"/>
                <c:pt idx="0">
                  <c:v>411.87145600000002</c:v>
                </c:pt>
                <c:pt idx="1">
                  <c:v>374.71700399999997</c:v>
                </c:pt>
                <c:pt idx="2">
                  <c:v>277.54890799999998</c:v>
                </c:pt>
                <c:pt idx="3">
                  <c:v>258.76955199999998</c:v>
                </c:pt>
                <c:pt idx="4">
                  <c:v>247.61058399999999</c:v>
                </c:pt>
                <c:pt idx="5">
                  <c:v>226.4117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92-4A1B-BF81-FB0653CAC41C}"/>
            </c:ext>
          </c:extLst>
        </c:ser>
        <c:ser>
          <c:idx val="2"/>
          <c:order val="2"/>
          <c:tx>
            <c:strRef>
              <c:f>UK!$A$7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rgbClr val="905527"/>
            </a:solidFill>
            <a:ln w="19050">
              <a:solidFill>
                <a:srgbClr val="905527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UK!$B$4:$G$4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UK!$B$7:$G$7</c:f>
              <c:numCache>
                <c:formatCode>0</c:formatCode>
                <c:ptCount val="6"/>
                <c:pt idx="0">
                  <c:v>643.34899199999995</c:v>
                </c:pt>
                <c:pt idx="1">
                  <c:v>682.00077199999998</c:v>
                </c:pt>
                <c:pt idx="2">
                  <c:v>641.86268400000006</c:v>
                </c:pt>
                <c:pt idx="3">
                  <c:v>633.56068000000005</c:v>
                </c:pt>
                <c:pt idx="4">
                  <c:v>483.85711199999997</c:v>
                </c:pt>
                <c:pt idx="5">
                  <c:v>626.58293199999991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2-4A1B-BF81-FB0653CAC41C}"/>
            </c:ext>
          </c:extLst>
        </c:ser>
        <c:ser>
          <c:idx val="3"/>
          <c:order val="3"/>
          <c:tx>
            <c:strRef>
              <c:f>UK!$A$8</c:f>
              <c:strCache>
                <c:ptCount val="1"/>
                <c:pt idx="0">
                  <c:v>Energisektoren</c:v>
                </c:pt>
              </c:strCache>
            </c:strRef>
          </c:tx>
          <c:spPr>
            <a:solidFill>
              <a:srgbClr val="349D8B"/>
            </a:solidFill>
            <a:ln w="19050">
              <a:solidFill>
                <a:srgbClr val="349D8B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UK!$B$4:$G$4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UK!$B$8:$G$8</c:f>
              <c:numCache>
                <c:formatCode>0</c:formatCode>
                <c:ptCount val="6"/>
                <c:pt idx="0">
                  <c:v>188.26892799999999</c:v>
                </c:pt>
                <c:pt idx="1">
                  <c:v>200.03643199999999</c:v>
                </c:pt>
                <c:pt idx="2">
                  <c:v>168.05963999999997</c:v>
                </c:pt>
                <c:pt idx="3">
                  <c:v>144.73784000000001</c:v>
                </c:pt>
                <c:pt idx="4">
                  <c:v>127.989644</c:v>
                </c:pt>
                <c:pt idx="5">
                  <c:v>104.28689999999999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92-4A1B-BF81-FB0653CAC41C}"/>
            </c:ext>
          </c:extLst>
        </c:ser>
        <c:ser>
          <c:idx val="4"/>
          <c:order val="4"/>
          <c:tx>
            <c:strRef>
              <c:f>UK!$A$9</c:f>
              <c:strCache>
                <c:ptCount val="1"/>
                <c:pt idx="0">
                  <c:v>Andre næringer</c:v>
                </c:pt>
              </c:strCache>
            </c:strRef>
          </c:tx>
          <c:spPr>
            <a:solidFill>
              <a:srgbClr val="526029"/>
            </a:solidFill>
            <a:ln w="19050">
              <a:solidFill>
                <a:srgbClr val="526029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UK!$B$4:$G$4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UK!$B$9:$G$9</c:f>
              <c:numCache>
                <c:formatCode>0</c:formatCode>
                <c:ptCount val="6"/>
                <c:pt idx="0">
                  <c:v>187.44439999999986</c:v>
                </c:pt>
                <c:pt idx="1">
                  <c:v>177.88565199999994</c:v>
                </c:pt>
                <c:pt idx="2">
                  <c:v>137.11629200000004</c:v>
                </c:pt>
                <c:pt idx="3">
                  <c:v>130.43631599999992</c:v>
                </c:pt>
                <c:pt idx="4">
                  <c:v>115.98294800000002</c:v>
                </c:pt>
                <c:pt idx="5">
                  <c:v>85.20269600000006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92-4A1B-BF81-FB0653CAC41C}"/>
            </c:ext>
          </c:extLst>
        </c:ser>
        <c:ser>
          <c:idx val="5"/>
          <c:order val="5"/>
          <c:tx>
            <c:strRef>
              <c:f>UK!$A$10</c:f>
              <c:strCache>
                <c:ptCount val="1"/>
                <c:pt idx="0">
                  <c:v>Overføringstap</c:v>
                </c:pt>
              </c:strCache>
            </c:strRef>
          </c:tx>
          <c:spPr>
            <a:solidFill>
              <a:srgbClr val="683E1C"/>
            </a:solidFill>
            <a:ln w="19050">
              <a:solidFill>
                <a:srgbClr val="683E1C"/>
              </a:solidFill>
              <a:prstDash val="solid"/>
            </a:ln>
            <a:effectLst/>
          </c:spPr>
          <c:invertIfNegative val="0"/>
          <c:dLbls>
            <c:delete val="1"/>
          </c:dLbls>
          <c:cat>
            <c:numRef>
              <c:f>UK!$B$4:$G$4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UK!$B$10:$G$10</c:f>
              <c:numCache>
                <c:formatCode>0</c:formatCode>
                <c:ptCount val="6"/>
                <c:pt idx="0">
                  <c:v>51.912783999999995</c:v>
                </c:pt>
                <c:pt idx="1">
                  <c:v>40.987671999999996</c:v>
                </c:pt>
                <c:pt idx="2">
                  <c:v>41.01934</c:v>
                </c:pt>
                <c:pt idx="3">
                  <c:v>38.171191999999998</c:v>
                </c:pt>
                <c:pt idx="4">
                  <c:v>31.901855999999995</c:v>
                </c:pt>
                <c:pt idx="5">
                  <c:v>33.240031999999999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92-4A1B-BF81-FB0653CAC4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3"/>
        <c:overlap val="100"/>
        <c:axId val="845356591"/>
        <c:axId val="1189761551"/>
      </c:barChart>
      <c:catAx>
        <c:axId val="845356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1189761551"/>
        <c:crosses val="autoZero"/>
        <c:auto val="1"/>
        <c:lblAlgn val="ctr"/>
        <c:lblOffset val="0"/>
        <c:noMultiLvlLbl val="0"/>
      </c:catAx>
      <c:valAx>
        <c:axId val="118976155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r>
                  <a:rPr lang="en-US" sz="1050">
                    <a:solidFill>
                      <a:srgbClr val="000000"/>
                    </a:solidFill>
                    <a:latin typeface="Source Sans Pro" panose="020B0503030403020204" pitchFamily="34" charset="0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9.4266150083215858E-3"/>
              <c:y val="0.41024953337078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845356591"/>
        <c:crosses val="autoZero"/>
        <c:crossBetween val="between"/>
      </c:valAx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layout>
        <c:manualLayout>
          <c:xMode val="edge"/>
          <c:yMode val="edge"/>
          <c:x val="0.75291566195613546"/>
          <c:y val="0.17380045157975804"/>
          <c:w val="0.24708433804386462"/>
          <c:h val="0.740235200058541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nb-NO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21072402277492"/>
          <c:y val="3.9152702718366787E-2"/>
          <c:w val="0.61360478697302823"/>
          <c:h val="0.888985352940944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UK!$C$30</c:f>
              <c:strCache>
                <c:ptCount val="1"/>
                <c:pt idx="0">
                  <c:v>Oljeprodukter</c:v>
                </c:pt>
              </c:strCache>
            </c:strRef>
          </c:tx>
          <c:spPr>
            <a:solidFill>
              <a:srgbClr val="36121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UK!$A$31:$A$36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UK!$C$31:$C$36</c:f>
              <c:numCache>
                <c:formatCode>0</c:formatCode>
                <c:ptCount val="6"/>
                <c:pt idx="0">
                  <c:v>966.54239200000006</c:v>
                </c:pt>
                <c:pt idx="1">
                  <c:v>1014.6781</c:v>
                </c:pt>
                <c:pt idx="2">
                  <c:v>891.87504799999999</c:v>
                </c:pt>
                <c:pt idx="3">
                  <c:v>860.22931999999992</c:v>
                </c:pt>
                <c:pt idx="4">
                  <c:v>669.62832800000001</c:v>
                </c:pt>
                <c:pt idx="5">
                  <c:v>765.68769599999996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7A-4CC8-B0F8-85A6906A24F5}"/>
            </c:ext>
          </c:extLst>
        </c:ser>
        <c:ser>
          <c:idx val="1"/>
          <c:order val="1"/>
          <c:tx>
            <c:strRef>
              <c:f>UK!$B$30</c:f>
              <c:strCache>
                <c:ptCount val="1"/>
                <c:pt idx="0">
                  <c:v>Gass</c:v>
                </c:pt>
              </c:strCache>
            </c:strRef>
          </c:tx>
          <c:spPr>
            <a:solidFill>
              <a:srgbClr val="6D132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UK!$A$31:$A$36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UK!$B$31:$B$36</c:f>
              <c:numCache>
                <c:formatCode>0</c:formatCode>
                <c:ptCount val="6"/>
                <c:pt idx="0">
                  <c:v>774.56088399999999</c:v>
                </c:pt>
                <c:pt idx="1">
                  <c:v>748.214384</c:v>
                </c:pt>
                <c:pt idx="2">
                  <c:v>691.75312399999996</c:v>
                </c:pt>
                <c:pt idx="3">
                  <c:v>557.85409200000004</c:v>
                </c:pt>
                <c:pt idx="4">
                  <c:v>554.16088400000001</c:v>
                </c:pt>
                <c:pt idx="5">
                  <c:v>481.42435999999998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7A-4CC8-B0F8-85A6906A24F5}"/>
            </c:ext>
          </c:extLst>
        </c:ser>
        <c:ser>
          <c:idx val="2"/>
          <c:order val="2"/>
          <c:tx>
            <c:strRef>
              <c:f>UK!$D$30</c:f>
              <c:strCache>
                <c:ptCount val="1"/>
                <c:pt idx="0">
                  <c:v>Kull</c:v>
                </c:pt>
              </c:strCache>
            </c:strRef>
          </c:tx>
          <c:spPr>
            <a:solidFill>
              <a:srgbClr val="905527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UK!$A$31:$A$36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UK!$D$31:$D$36</c:f>
              <c:numCache>
                <c:formatCode>0</c:formatCode>
                <c:ptCount val="6"/>
                <c:pt idx="0">
                  <c:v>67.175483999999997</c:v>
                </c:pt>
                <c:pt idx="1">
                  <c:v>43.679335999999999</c:v>
                </c:pt>
                <c:pt idx="2">
                  <c:v>42.389996000000004</c:v>
                </c:pt>
                <c:pt idx="3">
                  <c:v>41.208535999999995</c:v>
                </c:pt>
                <c:pt idx="4">
                  <c:v>25.642379999999999</c:v>
                </c:pt>
                <c:pt idx="5">
                  <c:v>11.634684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7A-4CC8-B0F8-85A6906A24F5}"/>
            </c:ext>
          </c:extLst>
        </c:ser>
        <c:ser>
          <c:idx val="3"/>
          <c:order val="3"/>
          <c:tx>
            <c:strRef>
              <c:f>UK!$E$30</c:f>
              <c:strCache>
                <c:ptCount val="1"/>
                <c:pt idx="0">
                  <c:v>Fjernvarme</c:v>
                </c:pt>
              </c:strCache>
            </c:strRef>
          </c:tx>
          <c:spPr>
            <a:solidFill>
              <a:srgbClr val="64763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UK!$A$31:$A$36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UK!$E$31:$E$36</c:f>
              <c:numCache>
                <c:formatCode>0</c:formatCode>
                <c:ptCount val="6"/>
                <c:pt idx="0">
                  <c:v>29.173072000000001</c:v>
                </c:pt>
                <c:pt idx="1">
                  <c:v>15.843743999999999</c:v>
                </c:pt>
                <c:pt idx="2">
                  <c:v>15.783076000000003</c:v>
                </c:pt>
                <c:pt idx="3">
                  <c:v>17.476792</c:v>
                </c:pt>
                <c:pt idx="4">
                  <c:v>18.358740000000001</c:v>
                </c:pt>
                <c:pt idx="5">
                  <c:v>17.933484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7A-4CC8-B0F8-85A6906A24F5}"/>
            </c:ext>
          </c:extLst>
        </c:ser>
        <c:ser>
          <c:idx val="4"/>
          <c:order val="4"/>
          <c:tx>
            <c:strRef>
              <c:f>UK!$F$30</c:f>
              <c:strCache>
                <c:ptCount val="1"/>
                <c:pt idx="0">
                  <c:v>Bio</c:v>
                </c:pt>
              </c:strCache>
            </c:strRef>
          </c:tx>
          <c:spPr>
            <a:solidFill>
              <a:srgbClr val="2B827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UK!$A$31:$A$36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UK!$F$31:$F$36</c:f>
              <c:numCache>
                <c:formatCode>0</c:formatCode>
                <c:ptCount val="6"/>
                <c:pt idx="0">
                  <c:v>7.795895999999999</c:v>
                </c:pt>
                <c:pt idx="1">
                  <c:v>9.2511159999999997</c:v>
                </c:pt>
                <c:pt idx="2">
                  <c:v>37.135311999999999</c:v>
                </c:pt>
                <c:pt idx="3">
                  <c:v>45.058576000000002</c:v>
                </c:pt>
                <c:pt idx="4">
                  <c:v>69.828519999999983</c:v>
                </c:pt>
                <c:pt idx="5">
                  <c:v>84.98287599999999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7A-4CC8-B0F8-85A6906A24F5}"/>
            </c:ext>
          </c:extLst>
        </c:ser>
        <c:ser>
          <c:idx val="5"/>
          <c:order val="5"/>
          <c:tx>
            <c:strRef>
              <c:f>UK!$G$30</c:f>
              <c:strCache>
                <c:ptCount val="1"/>
                <c:pt idx="0">
                  <c:v>Strøm</c:v>
                </c:pt>
              </c:strCache>
            </c:strRef>
          </c:tx>
          <c:spPr>
            <a:solidFill>
              <a:srgbClr val="687ED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UK!$A$31:$A$36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2024</c:v>
                </c:pt>
              </c:numCache>
            </c:numRef>
          </c:cat>
          <c:val>
            <c:numRef>
              <c:f>UK!$G$31:$G$36</c:f>
              <c:numCache>
                <c:formatCode>0</c:formatCode>
                <c:ptCount val="6"/>
                <c:pt idx="0">
                  <c:v>386.05658400000004</c:v>
                </c:pt>
                <c:pt idx="1">
                  <c:v>402.48299600000001</c:v>
                </c:pt>
                <c:pt idx="2">
                  <c:v>380.74691599999994</c:v>
                </c:pt>
                <c:pt idx="3">
                  <c:v>355.01336000000003</c:v>
                </c:pt>
                <c:pt idx="4">
                  <c:v>325.58056399999998</c:v>
                </c:pt>
                <c:pt idx="5">
                  <c:v>314.330536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07A-4CC8-B0F8-85A6906A24F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3"/>
        <c:overlap val="100"/>
        <c:axId val="845282351"/>
        <c:axId val="1644802735"/>
      </c:barChart>
      <c:catAx>
        <c:axId val="845282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1644802735"/>
        <c:crosses val="autoZero"/>
        <c:auto val="1"/>
        <c:lblAlgn val="ctr"/>
        <c:lblOffset val="0"/>
        <c:noMultiLvlLbl val="0"/>
      </c:catAx>
      <c:valAx>
        <c:axId val="164480273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r>
                  <a:rPr lang="en-US" sz="1050">
                    <a:solidFill>
                      <a:srgbClr val="000000"/>
                    </a:solidFill>
                    <a:latin typeface="Source Sans Pro" panose="020B0503030403020204" pitchFamily="34" charset="0"/>
                  </a:rPr>
                  <a:t>TWh</a:t>
                </a:r>
              </a:p>
            </c:rich>
          </c:tx>
          <c:layout>
            <c:manualLayout>
              <c:xMode val="edge"/>
              <c:yMode val="edge"/>
              <c:x val="1.01894740727027E-2"/>
              <c:y val="0.36606045015733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/>
                <a:ea typeface="Source Sans Pro"/>
                <a:cs typeface="Source Sans Pro"/>
              </a:defRPr>
            </a:pPr>
            <a:endParaRPr lang="nb-NO"/>
          </a:p>
        </c:txPr>
        <c:crossAx val="845282351"/>
        <c:crosses val="autoZero"/>
        <c:crossBetween val="between"/>
      </c:valAx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layout>
        <c:manualLayout>
          <c:xMode val="edge"/>
          <c:yMode val="edge"/>
          <c:x val="0.7569571627639039"/>
          <c:y val="0.20447814402895478"/>
          <c:w val="0.20743444180650941"/>
          <c:h val="0.641815940798718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+mn-ea"/>
              <a:cs typeface="+mn-cs"/>
            </a:defRPr>
          </a:pPr>
          <a:endParaRPr lang="nb-NO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17567770658912"/>
          <c:y val="2.6461429627149903E-2"/>
          <c:w val="0.6434391710032823"/>
          <c:h val="0.883317121544204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Verden!$A$3</c:f>
              <c:strCache>
                <c:ptCount val="1"/>
                <c:pt idx="0">
                  <c:v>Oljeprodukter</c:v>
                </c:pt>
              </c:strCache>
            </c:strRef>
          </c:tx>
          <c:spPr>
            <a:solidFill>
              <a:srgbClr val="361218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7.877246449579265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FD2-4EFE-B8FD-666CF0217B92}"/>
                </c:ext>
              </c:extLst>
            </c:dLbl>
            <c:dLbl>
              <c:idx val="1"/>
              <c:layout>
                <c:manualLayout>
                  <c:x val="0"/>
                  <c:y val="7.877246449579265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FD2-4EFE-B8FD-666CF0217B92}"/>
                </c:ext>
              </c:extLst>
            </c:dLbl>
            <c:dLbl>
              <c:idx val="2"/>
              <c:layout>
                <c:manualLayout>
                  <c:x val="-4.3189712491178552E-17"/>
                  <c:y val="3.93862322478959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FD2-4EFE-B8FD-666CF0217B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Verden!$B$2:$G$2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Verden!$B$3:$G$3</c:f>
              <c:numCache>
                <c:formatCode>_-* #\ ##0_-;\-* #\ ##0_-;_-* "-"??_-;_-@_-</c:formatCode>
                <c:ptCount val="6"/>
                <c:pt idx="0">
                  <c:v>42987.468490971689</c:v>
                </c:pt>
                <c:pt idx="1">
                  <c:v>46891.578479127042</c:v>
                </c:pt>
                <c:pt idx="2">
                  <c:v>48191.735309082971</c:v>
                </c:pt>
                <c:pt idx="3">
                  <c:v>51281.139804202612</c:v>
                </c:pt>
                <c:pt idx="4">
                  <c:v>48859.551473907799</c:v>
                </c:pt>
                <c:pt idx="5">
                  <c:v>55826.286329804658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FD2-4EFE-B8FD-666CF0217B92}"/>
            </c:ext>
          </c:extLst>
        </c:ser>
        <c:ser>
          <c:idx val="2"/>
          <c:order val="1"/>
          <c:tx>
            <c:strRef>
              <c:f>Verden!$A$4</c:f>
              <c:strCache>
                <c:ptCount val="1"/>
                <c:pt idx="0">
                  <c:v>Gass</c:v>
                </c:pt>
              </c:strCache>
            </c:strRef>
          </c:tx>
          <c:spPr>
            <a:solidFill>
              <a:srgbClr val="6D132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6D13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4FD2-4EFE-B8FD-666CF0217B92}"/>
              </c:ext>
            </c:extLst>
          </c:dPt>
          <c:dPt>
            <c:idx val="1"/>
            <c:invertIfNegative val="0"/>
            <c:bubble3D val="0"/>
            <c:spPr>
              <a:solidFill>
                <a:srgbClr val="6D13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4FD2-4EFE-B8FD-666CF0217B92}"/>
              </c:ext>
            </c:extLst>
          </c:dPt>
          <c:dPt>
            <c:idx val="2"/>
            <c:invertIfNegative val="0"/>
            <c:bubble3D val="0"/>
            <c:spPr>
              <a:solidFill>
                <a:srgbClr val="6D13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4FD2-4EFE-B8FD-666CF0217B92}"/>
              </c:ext>
            </c:extLst>
          </c:dPt>
          <c:dPt>
            <c:idx val="3"/>
            <c:invertIfNegative val="0"/>
            <c:bubble3D val="0"/>
            <c:spPr>
              <a:solidFill>
                <a:srgbClr val="6D13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4FD2-4EFE-B8FD-666CF0217B92}"/>
              </c:ext>
            </c:extLst>
          </c:dPt>
          <c:dPt>
            <c:idx val="4"/>
            <c:invertIfNegative val="0"/>
            <c:bubble3D val="0"/>
            <c:spPr>
              <a:solidFill>
                <a:srgbClr val="6D13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4FD2-4EFE-B8FD-666CF0217B92}"/>
              </c:ext>
            </c:extLst>
          </c:dPt>
          <c:dPt>
            <c:idx val="5"/>
            <c:invertIfNegative val="0"/>
            <c:bubble3D val="0"/>
            <c:spPr>
              <a:solidFill>
                <a:srgbClr val="6D13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4FD2-4EFE-B8FD-666CF0217B9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Verden!$B$2:$G$2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Verden!$B$4:$G$4</c:f>
              <c:numCache>
                <c:formatCode>_-* #\ ##0_-;\-* #\ ##0_-;_-* "-"??_-;_-@_-</c:formatCode>
                <c:ptCount val="6"/>
                <c:pt idx="0">
                  <c:v>23994.449852027901</c:v>
                </c:pt>
                <c:pt idx="1">
                  <c:v>27439.716582502326</c:v>
                </c:pt>
                <c:pt idx="2">
                  <c:v>31593.508467437234</c:v>
                </c:pt>
                <c:pt idx="3">
                  <c:v>34704.820333419237</c:v>
                </c:pt>
                <c:pt idx="4">
                  <c:v>38693.387423618435</c:v>
                </c:pt>
                <c:pt idx="5">
                  <c:v>41860.684037015933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4FD2-4EFE-B8FD-666CF0217B92}"/>
            </c:ext>
          </c:extLst>
        </c:ser>
        <c:ser>
          <c:idx val="4"/>
          <c:order val="2"/>
          <c:tx>
            <c:strRef>
              <c:f>Verden!$A$5</c:f>
              <c:strCache>
                <c:ptCount val="1"/>
                <c:pt idx="0">
                  <c:v>Kull</c:v>
                </c:pt>
              </c:strCache>
            </c:strRef>
          </c:tx>
          <c:spPr>
            <a:solidFill>
              <a:srgbClr val="90552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Verden!$B$2:$G$2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Verden!$B$5:$G$5</c:f>
              <c:numCache>
                <c:formatCode>_-* #\ ##0_-;\-* #\ ##0_-;_-* "-"??_-;_-@_-</c:formatCode>
                <c:ptCount val="6"/>
                <c:pt idx="0">
                  <c:v>27452.840033296594</c:v>
                </c:pt>
                <c:pt idx="1">
                  <c:v>36222.8297066538</c:v>
                </c:pt>
                <c:pt idx="2">
                  <c:v>41980.880618512776</c:v>
                </c:pt>
                <c:pt idx="3">
                  <c:v>43692.281652035563</c:v>
                </c:pt>
                <c:pt idx="4">
                  <c:v>41867.136159222282</c:v>
                </c:pt>
                <c:pt idx="5">
                  <c:v>46119.867851918323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4FD2-4EFE-B8FD-666CF0217B92}"/>
            </c:ext>
          </c:extLst>
        </c:ser>
        <c:ser>
          <c:idx val="3"/>
          <c:order val="3"/>
          <c:tx>
            <c:strRef>
              <c:f>Verden!$A$6</c:f>
              <c:strCache>
                <c:ptCount val="1"/>
                <c:pt idx="0">
                  <c:v>Fornybar kraftproduksjon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Verden!$B$2:$G$2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Verden!$B$6:$G$6</c:f>
              <c:numCache>
                <c:formatCode>_-* #\ ##0_-;\-* #\ ##0_-;_-* "-"??_-;_-@_-</c:formatCode>
                <c:ptCount val="6"/>
                <c:pt idx="0">
                  <c:v>2678.1124168680662</c:v>
                </c:pt>
                <c:pt idx="1">
                  <c:v>3020.0885743207064</c:v>
                </c:pt>
                <c:pt idx="2">
                  <c:v>3812.7085772428709</c:v>
                </c:pt>
                <c:pt idx="3">
                  <c:v>4968.7091232748953</c:v>
                </c:pt>
                <c:pt idx="4">
                  <c:v>6815.230707373993</c:v>
                </c:pt>
                <c:pt idx="5">
                  <c:v>10004.367490936011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4FD2-4EFE-B8FD-666CF0217B92}"/>
            </c:ext>
          </c:extLst>
        </c:ser>
        <c:ser>
          <c:idx val="7"/>
          <c:order val="4"/>
          <c:tx>
            <c:strRef>
              <c:f>Verden!$A$7</c:f>
              <c:strCache>
                <c:ptCount val="1"/>
                <c:pt idx="0">
                  <c:v>Kjernekraft</c:v>
                </c:pt>
              </c:strCache>
            </c:strRef>
          </c:tx>
          <c:spPr>
            <a:solidFill>
              <a:srgbClr val="C76BA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Verden!$B$2:$G$2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Verden!$B$7:$G$7</c:f>
              <c:numCache>
                <c:formatCode>_-* #\ ##0_-;\-* #\ ##0_-;_-* "-"??_-;_-@_-</c:formatCode>
                <c:ptCount val="6"/>
                <c:pt idx="0">
                  <c:v>7820.2672719388765</c:v>
                </c:pt>
                <c:pt idx="1">
                  <c:v>8389.7800335573902</c:v>
                </c:pt>
                <c:pt idx="2">
                  <c:v>8389.6730512066842</c:v>
                </c:pt>
                <c:pt idx="3">
                  <c:v>7805.6243066150109</c:v>
                </c:pt>
                <c:pt idx="4">
                  <c:v>8155.244374005536</c:v>
                </c:pt>
                <c:pt idx="5">
                  <c:v>8622.4686022245442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4FD2-4EFE-B8FD-666CF0217B92}"/>
            </c:ext>
          </c:extLst>
        </c:ser>
        <c:ser>
          <c:idx val="5"/>
          <c:order val="5"/>
          <c:tx>
            <c:strRef>
              <c:f>Verden!$A$8</c:f>
              <c:strCache>
                <c:ptCount val="1"/>
                <c:pt idx="0">
                  <c:v>Bio</c:v>
                </c:pt>
              </c:strCache>
            </c:strRef>
          </c:tx>
          <c:spPr>
            <a:solidFill>
              <a:srgbClr val="64763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Verden!$B$2:$G$2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Verden!$B$8:$G$8</c:f>
              <c:numCache>
                <c:formatCode>_-* #\ ##0_-;\-* #\ ##0_-;_-* "-"??_-;_-@_-</c:formatCode>
                <c:ptCount val="6"/>
                <c:pt idx="0">
                  <c:v>931.71649957521822</c:v>
                </c:pt>
                <c:pt idx="1">
                  <c:v>1204.5020446226902</c:v>
                </c:pt>
                <c:pt idx="2">
                  <c:v>1778.1332901344663</c:v>
                </c:pt>
                <c:pt idx="3">
                  <c:v>2448.9177109581551</c:v>
                </c:pt>
                <c:pt idx="4">
                  <c:v>3100.0351681289917</c:v>
                </c:pt>
                <c:pt idx="5">
                  <c:v>3530.6284399020265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4FD2-4EFE-B8FD-666CF0217B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2"/>
        <c:overlap val="100"/>
        <c:axId val="1161478895"/>
        <c:axId val="24769391"/>
      </c:barChart>
      <c:catAx>
        <c:axId val="1161478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24769391"/>
        <c:crosses val="autoZero"/>
        <c:auto val="1"/>
        <c:lblAlgn val="ctr"/>
        <c:lblOffset val="0"/>
        <c:noMultiLvlLbl val="0"/>
      </c:catAx>
      <c:valAx>
        <c:axId val="24769391"/>
        <c:scaling>
          <c:orientation val="minMax"/>
          <c:max val="18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nb-NO" sz="1050"/>
                  <a:t>TWh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nb-NO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161478895"/>
        <c:crosses val="autoZero"/>
        <c:crossBetween val="between"/>
        <c:majorUnit val="40000"/>
      </c:valAx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legendEntry>
        <c:idx val="3"/>
        <c:txPr>
          <a:bodyPr rot="0" spcFirstLastPara="1" vertOverflow="ellipsis" vert="horz" wrap="square" anchor="t" anchorCtr="0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</c:legendEntry>
      <c:layout>
        <c:manualLayout>
          <c:xMode val="edge"/>
          <c:yMode val="edge"/>
          <c:x val="0.79796381227951785"/>
          <c:y val="6.9081307259805672E-2"/>
          <c:w val="0.20203618772048212"/>
          <c:h val="0.779787652853958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41120634042945"/>
          <c:y val="2.7105246913580246E-2"/>
          <c:w val="0.63805734169388428"/>
          <c:h val="0.8909512345679012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Verden!$A$15</c:f>
              <c:strCache>
                <c:ptCount val="1"/>
                <c:pt idx="0">
                  <c:v>Asia-Stillehavsregionen</c:v>
                </c:pt>
              </c:strCache>
            </c:strRef>
          </c:tx>
          <c:spPr>
            <a:solidFill>
              <a:srgbClr val="683E1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Verden!$B$14:$G$14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Verden!$B$15:$G$15</c:f>
              <c:numCache>
                <c:formatCode>_-* #\ ##0_-;\-* #\ ##0_-;_-* "-"??_-;_-@_-</c:formatCode>
                <c:ptCount val="6"/>
                <c:pt idx="0">
                  <c:v>30641.968780369454</c:v>
                </c:pt>
                <c:pt idx="1">
                  <c:v>42605.439164623429</c:v>
                </c:pt>
                <c:pt idx="2">
                  <c:v>53234.959213622824</c:v>
                </c:pt>
                <c:pt idx="3">
                  <c:v>60932.133145712767</c:v>
                </c:pt>
                <c:pt idx="4">
                  <c:v>66888.533066880322</c:v>
                </c:pt>
                <c:pt idx="5">
                  <c:v>78845.356439271738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71A-4811-81CC-8E02870F2D37}"/>
            </c:ext>
          </c:extLst>
        </c:ser>
        <c:ser>
          <c:idx val="1"/>
          <c:order val="1"/>
          <c:tx>
            <c:strRef>
              <c:f>Verden!$A$16</c:f>
              <c:strCache>
                <c:ptCount val="1"/>
                <c:pt idx="0">
                  <c:v>Nord-Amerika</c:v>
                </c:pt>
              </c:strCache>
            </c:strRef>
          </c:tx>
          <c:spPr>
            <a:solidFill>
              <a:srgbClr val="6D132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Verden!$B$14:$G$14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Verden!$B$16:$G$16</c:f>
              <c:numCache>
                <c:formatCode>_-* #\ ##0_-;\-* #\ ##0_-;_-* "-"??_-;_-@_-</c:formatCode>
                <c:ptCount val="6"/>
                <c:pt idx="0">
                  <c:v>30866.721873161347</c:v>
                </c:pt>
                <c:pt idx="1">
                  <c:v>31736.876238606746</c:v>
                </c:pt>
                <c:pt idx="2">
                  <c:v>30953.882796918409</c:v>
                </c:pt>
                <c:pt idx="3">
                  <c:v>30977.028111967131</c:v>
                </c:pt>
                <c:pt idx="4">
                  <c:v>29114.190270868745</c:v>
                </c:pt>
                <c:pt idx="5">
                  <c:v>31587.083922998405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C71A-4811-81CC-8E02870F2D37}"/>
            </c:ext>
          </c:extLst>
        </c:ser>
        <c:ser>
          <c:idx val="2"/>
          <c:order val="2"/>
          <c:tx>
            <c:strRef>
              <c:f>Verden!$A$17</c:f>
              <c:strCache>
                <c:ptCount val="1"/>
                <c:pt idx="0">
                  <c:v>Europa</c:v>
                </c:pt>
              </c:strCache>
            </c:strRef>
          </c:tx>
          <c:spPr>
            <a:solidFill>
              <a:srgbClr val="90552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Verden!$B$14:$G$14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Verden!$B$17:$G$17</c:f>
              <c:numCache>
                <c:formatCode>_-* #\ ##0_-;\-* #\ ##0_-;_-* "-"??_-;_-@_-</c:formatCode>
                <c:ptCount val="6"/>
                <c:pt idx="0">
                  <c:v>23484.304529681194</c:v>
                </c:pt>
                <c:pt idx="1">
                  <c:v>24771.246470439761</c:v>
                </c:pt>
                <c:pt idx="2">
                  <c:v>23859.308845566033</c:v>
                </c:pt>
                <c:pt idx="3">
                  <c:v>22067.558855390405</c:v>
                </c:pt>
                <c:pt idx="4">
                  <c:v>20441.761186704891</c:v>
                </c:pt>
                <c:pt idx="5">
                  <c:v>20037.379541697341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C71A-4811-81CC-8E02870F2D37}"/>
            </c:ext>
          </c:extLst>
        </c:ser>
        <c:ser>
          <c:idx val="3"/>
          <c:order val="3"/>
          <c:tx>
            <c:strRef>
              <c:f>Verden!$A$18</c:f>
              <c:strCache>
                <c:ptCount val="1"/>
                <c:pt idx="0">
                  <c:v>Midt-Østen</c:v>
                </c:pt>
              </c:strCache>
            </c:strRef>
          </c:tx>
          <c:spPr>
            <a:solidFill>
              <a:srgbClr val="C76BA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Verden!$B$14:$G$14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Verden!$B$18:$G$18</c:f>
              <c:numCache>
                <c:formatCode>_-* #\ ##0_-;\-* #\ ##0_-;_-* "-"??_-;_-@_-</c:formatCode>
                <c:ptCount val="6"/>
                <c:pt idx="0">
                  <c:v>4755.2020551548085</c:v>
                </c:pt>
                <c:pt idx="1">
                  <c:v>6308.808489289675</c:v>
                </c:pt>
                <c:pt idx="2">
                  <c:v>8192.4208808915173</c:v>
                </c:pt>
                <c:pt idx="3">
                  <c:v>9733.7873848291711</c:v>
                </c:pt>
                <c:pt idx="4">
                  <c:v>10093.240104170931</c:v>
                </c:pt>
                <c:pt idx="5">
                  <c:v>11654.469415007614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C71A-4811-81CC-8E02870F2D37}"/>
            </c:ext>
          </c:extLst>
        </c:ser>
        <c:ser>
          <c:idx val="4"/>
          <c:order val="4"/>
          <c:tx>
            <c:strRef>
              <c:f>Verden!$A$19</c:f>
              <c:strCache>
                <c:ptCount val="1"/>
                <c:pt idx="0">
                  <c:v>SUS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Verden!$B$14:$G$14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Verden!$B$19:$G$19</c:f>
              <c:numCache>
                <c:formatCode>_-* #\ ##0_-;\-* #\ ##0_-;_-* "-"??_-;_-@_-</c:formatCode>
                <c:ptCount val="6"/>
                <c:pt idx="0">
                  <c:v>8462.109876019902</c:v>
                </c:pt>
                <c:pt idx="1">
                  <c:v>9011.3206591410908</c:v>
                </c:pt>
                <c:pt idx="2">
                  <c:v>9504.7558110082191</c:v>
                </c:pt>
                <c:pt idx="3">
                  <c:v>9743.2924989394378</c:v>
                </c:pt>
                <c:pt idx="4">
                  <c:v>10140.527489747741</c:v>
                </c:pt>
                <c:pt idx="5">
                  <c:v>11292.268147654158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C71A-4811-81CC-8E02870F2D37}"/>
            </c:ext>
          </c:extLst>
        </c:ser>
        <c:ser>
          <c:idx val="5"/>
          <c:order val="5"/>
          <c:tx>
            <c:strRef>
              <c:f>Verden!$A$20</c:f>
              <c:strCache>
                <c:ptCount val="1"/>
                <c:pt idx="0">
                  <c:v>Sentral- og Sør-Amerika</c:v>
                </c:pt>
              </c:strCache>
            </c:strRef>
          </c:tx>
          <c:spPr>
            <a:solidFill>
              <a:srgbClr val="D679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Verden!$B$14:$G$14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Verden!$B$20:$G$20</c:f>
              <c:numCache>
                <c:formatCode>_-* #\ ##0_-;\-* #\ ##0_-;_-* "-"??_-;_-@_-</c:formatCode>
                <c:ptCount val="6"/>
                <c:pt idx="0">
                  <c:v>4720.2370238549966</c:v>
                </c:pt>
                <c:pt idx="1">
                  <c:v>5278.4825345238542</c:v>
                </c:pt>
                <c:pt idx="2">
                  <c:v>6277.8485010411359</c:v>
                </c:pt>
                <c:pt idx="3">
                  <c:v>7080.3649364340981</c:v>
                </c:pt>
                <c:pt idx="4">
                  <c:v>6212.443869206706</c:v>
                </c:pt>
                <c:pt idx="5">
                  <c:v>7267.8056082855737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C71A-4811-81CC-8E02870F2D37}"/>
            </c:ext>
          </c:extLst>
        </c:ser>
        <c:ser>
          <c:idx val="6"/>
          <c:order val="6"/>
          <c:tx>
            <c:strRef>
              <c:f>Verden!$A$21</c:f>
              <c:strCache>
                <c:ptCount val="1"/>
                <c:pt idx="0">
                  <c:v>Afrika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Verden!$B$14:$G$14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Verden!$B$21:$G$21</c:f>
              <c:numCache>
                <c:formatCode>_-* #\ ##0_-;\-* #\ ##0_-;_-* "-"??_-;_-@_-</c:formatCode>
                <c:ptCount val="6"/>
                <c:pt idx="0">
                  <c:v>3051.7021519386581</c:v>
                </c:pt>
                <c:pt idx="1">
                  <c:v>3650.7944122573849</c:v>
                </c:pt>
                <c:pt idx="2">
                  <c:v>4223.1038142981415</c:v>
                </c:pt>
                <c:pt idx="3">
                  <c:v>4966.6189216589082</c:v>
                </c:pt>
                <c:pt idx="4">
                  <c:v>5095.7769439435278</c:v>
                </c:pt>
                <c:pt idx="5">
                  <c:v>6070.5578523297554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A-C71A-4811-81CC-8E02870F2D3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2"/>
        <c:overlap val="100"/>
        <c:axId val="1161478895"/>
        <c:axId val="24769391"/>
      </c:barChart>
      <c:catAx>
        <c:axId val="1161478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24769391"/>
        <c:crosses val="autoZero"/>
        <c:auto val="1"/>
        <c:lblAlgn val="ctr"/>
        <c:lblOffset val="0"/>
        <c:noMultiLvlLbl val="0"/>
      </c:catAx>
      <c:valAx>
        <c:axId val="24769391"/>
        <c:scaling>
          <c:orientation val="minMax"/>
          <c:max val="18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nb-NO" sz="1050"/>
                  <a:t>TWh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nb-NO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161478895"/>
        <c:crosses val="autoZero"/>
        <c:crossBetween val="between"/>
        <c:majorUnit val="40000"/>
      </c:valAx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layout>
        <c:manualLayout>
          <c:xMode val="edge"/>
          <c:yMode val="edge"/>
          <c:x val="0.77955161996505506"/>
          <c:y val="6.897407407407409E-2"/>
          <c:w val="0.21410072396627308"/>
          <c:h val="0.807554012345679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53948412698416"/>
          <c:y val="3.9712654825570119E-2"/>
          <c:w val="0.51423611111111123"/>
          <c:h val="0.86917489711934159"/>
        </c:manualLayout>
      </c:layout>
      <c:lineChart>
        <c:grouping val="standard"/>
        <c:varyColors val="0"/>
        <c:ser>
          <c:idx val="1"/>
          <c:order val="0"/>
          <c:tx>
            <c:strRef>
              <c:f>Verden!$A$29</c:f>
              <c:strCache>
                <c:ptCount val="1"/>
                <c:pt idx="0">
                  <c:v>Strømforbruk Asia-Stillehavsregionen</c:v>
                </c:pt>
              </c:strCache>
            </c:strRef>
          </c:tx>
          <c:spPr>
            <a:ln w="28575" cap="rnd">
              <a:solidFill>
                <a:srgbClr val="683E1C"/>
              </a:solidFill>
              <a:round/>
            </a:ln>
            <a:effectLst/>
          </c:spPr>
          <c:marker>
            <c:symbol val="none"/>
          </c:marker>
          <c:cat>
            <c:numRef>
              <c:f>Verden!$B$26:$G$26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Verden!$B$29:$G$29</c:f>
              <c:numCache>
                <c:formatCode>_-* #\ ##0_-;\-* #\ ##0_-;_-* "-"??_-;_-@_-</c:formatCode>
                <c:ptCount val="6"/>
                <c:pt idx="0">
                  <c:v>100</c:v>
                </c:pt>
                <c:pt idx="1">
                  <c:v>139.31587099559758</c:v>
                </c:pt>
                <c:pt idx="2">
                  <c:v>192.64688310995066</c:v>
                </c:pt>
                <c:pt idx="3">
                  <c:v>243.56128461640387</c:v>
                </c:pt>
                <c:pt idx="4">
                  <c:v>303.26585403906955</c:v>
                </c:pt>
                <c:pt idx="5">
                  <c:v>390.45756331891471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2F98-48D3-98A1-B82D19A3CB57}"/>
            </c:ext>
          </c:extLst>
        </c:ser>
        <c:ser>
          <c:idx val="2"/>
          <c:order val="1"/>
          <c:tx>
            <c:strRef>
              <c:f>Verden!$A$27</c:f>
              <c:strCache>
                <c:ptCount val="1"/>
                <c:pt idx="0">
                  <c:v>Strømforbruk verden</c:v>
                </c:pt>
              </c:strCache>
            </c:strRef>
          </c:tx>
          <c:spPr>
            <a:ln w="28575" cap="rnd">
              <a:solidFill>
                <a:srgbClr val="687ED4"/>
              </a:solidFill>
              <a:round/>
            </a:ln>
            <a:effectLst/>
          </c:spPr>
          <c:marker>
            <c:symbol val="none"/>
          </c:marker>
          <c:cat>
            <c:numRef>
              <c:f>Verden!$B$26:$G$26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Verden!$B$27:$G$27</c:f>
              <c:numCache>
                <c:formatCode>_-* #\ ##0_-;\-* #\ ##0_-;_-* "-"??_-;_-@_-</c:formatCode>
                <c:ptCount val="6"/>
                <c:pt idx="0">
                  <c:v>100</c:v>
                </c:pt>
                <c:pt idx="1">
                  <c:v>118.63178145401483</c:v>
                </c:pt>
                <c:pt idx="2">
                  <c:v>138.81664525856993</c:v>
                </c:pt>
                <c:pt idx="3">
                  <c:v>156.28947920027363</c:v>
                </c:pt>
                <c:pt idx="4">
                  <c:v>173.85954931117004</c:v>
                </c:pt>
                <c:pt idx="5">
                  <c:v>206.89057501363718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F98-48D3-98A1-B82D19A3CB57}"/>
            </c:ext>
          </c:extLst>
        </c:ser>
        <c:ser>
          <c:idx val="0"/>
          <c:order val="2"/>
          <c:tx>
            <c:strRef>
              <c:f>Verden!$A$28</c:f>
              <c:strCache>
                <c:ptCount val="1"/>
                <c:pt idx="0">
                  <c:v>Energibruk verden</c:v>
                </c:pt>
              </c:strCache>
            </c:strRef>
          </c:tx>
          <c:spPr>
            <a:ln w="28575" cap="rnd">
              <a:solidFill>
                <a:srgbClr val="647632"/>
              </a:solidFill>
              <a:round/>
            </a:ln>
            <a:effectLst/>
          </c:spPr>
          <c:marker>
            <c:symbol val="none"/>
          </c:marker>
          <c:cat>
            <c:numRef>
              <c:f>Verden!$B$26:$G$26</c:f>
              <c:numCache>
                <c:formatCode>General</c:formatCode>
                <c:ptCount val="6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2025</c:v>
                </c:pt>
              </c:numCache>
            </c:numRef>
          </c:cat>
          <c:val>
            <c:numRef>
              <c:f>Verden!$B$28:$G$28</c:f>
              <c:numCache>
                <c:formatCode>_-* #\ ##0_-;\-* #\ ##0_-;_-* "-"??_-;_-@_-</c:formatCode>
                <c:ptCount val="6"/>
                <c:pt idx="0">
                  <c:v>100</c:v>
                </c:pt>
                <c:pt idx="1">
                  <c:v>116.39965398649224</c:v>
                </c:pt>
                <c:pt idx="2">
                  <c:v>128.55575781089101</c:v>
                </c:pt>
                <c:pt idx="3">
                  <c:v>137.28788447883002</c:v>
                </c:pt>
                <c:pt idx="4">
                  <c:v>139.63326699675204</c:v>
                </c:pt>
                <c:pt idx="5">
                  <c:v>157.34231606175632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F98-48D3-98A1-B82D19A3C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1478895"/>
        <c:axId val="24769391"/>
      </c:lineChart>
      <c:catAx>
        <c:axId val="1161478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24769391"/>
        <c:crosses val="autoZero"/>
        <c:auto val="1"/>
        <c:lblAlgn val="ctr"/>
        <c:lblOffset val="0"/>
        <c:noMultiLvlLbl val="0"/>
      </c:catAx>
      <c:valAx>
        <c:axId val="24769391"/>
        <c:scaling>
          <c:orientation val="minMax"/>
          <c:max val="4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nb-NO"/>
                  <a:t>TWh (2000=100)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nb-NO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161478895"/>
        <c:crosses val="autoZero"/>
        <c:crossBetween val="between"/>
        <c:majorUnit val="100"/>
      </c:valAx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layout>
        <c:manualLayout>
          <c:xMode val="edge"/>
          <c:yMode val="edge"/>
          <c:x val="0.67677242063492071"/>
          <c:y val="7.6813425925925924E-2"/>
          <c:w val="0.32322757936507934"/>
          <c:h val="0.67419074074074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8171303136477"/>
          <c:y val="3.981083333333333E-2"/>
          <c:w val="0.62127552169079869"/>
          <c:h val="0.88085805555555552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Nasjonalregnskap!$A$3</c:f>
              <c:strCache>
                <c:ptCount val="1"/>
                <c:pt idx="0">
                  <c:v>Privat tjenesteyting</c:v>
                </c:pt>
              </c:strCache>
            </c:strRef>
          </c:tx>
          <c:spPr>
            <a:solidFill>
              <a:srgbClr val="223477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Pt>
            <c:idx val="0"/>
            <c:invertIfNegative val="0"/>
            <c:bubble3D val="0"/>
            <c:spPr>
              <a:solidFill>
                <a:srgbClr val="223477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1-8DA5-47A9-9BF0-D75A3192DF4E}"/>
              </c:ext>
            </c:extLst>
          </c:dPt>
          <c:dPt>
            <c:idx val="1"/>
            <c:invertIfNegative val="0"/>
            <c:bubble3D val="0"/>
            <c:spPr>
              <a:solidFill>
                <a:srgbClr val="223477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3-8DA5-47A9-9BF0-D75A3192DF4E}"/>
              </c:ext>
            </c:extLst>
          </c:dPt>
          <c:dPt>
            <c:idx val="2"/>
            <c:invertIfNegative val="0"/>
            <c:bubble3D val="0"/>
            <c:spPr>
              <a:solidFill>
                <a:srgbClr val="223477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5-8DA5-47A9-9BF0-D75A3192DF4E}"/>
              </c:ext>
            </c:extLst>
          </c:dPt>
          <c:dPt>
            <c:idx val="3"/>
            <c:invertIfNegative val="0"/>
            <c:bubble3D val="0"/>
            <c:spPr>
              <a:solidFill>
                <a:srgbClr val="223477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7-8DA5-47A9-9BF0-D75A3192DF4E}"/>
              </c:ext>
            </c:extLst>
          </c:dPt>
          <c:dPt>
            <c:idx val="4"/>
            <c:invertIfNegative val="0"/>
            <c:bubble3D val="0"/>
            <c:spPr>
              <a:solidFill>
                <a:srgbClr val="223477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9-8DA5-47A9-9BF0-D75A3192DF4E}"/>
              </c:ext>
            </c:extLst>
          </c:dPt>
          <c:dPt>
            <c:idx val="5"/>
            <c:invertIfNegative val="0"/>
            <c:bubble3D val="0"/>
            <c:spPr>
              <a:solidFill>
                <a:srgbClr val="223477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B-8DA5-47A9-9BF0-D75A3192DF4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Nasjonalregnskap!$B$2:$G$2</c:f>
              <c:numCache>
                <c:formatCode>General</c:formatCode>
                <c:ptCount val="6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2021</c:v>
                </c:pt>
                <c:pt idx="4">
                  <c:v>2023</c:v>
                </c:pt>
                <c:pt idx="5">
                  <c:v>2025</c:v>
                </c:pt>
              </c:numCache>
            </c:numRef>
          </c:cat>
          <c:val>
            <c:numRef>
              <c:f>Nasjonalregnskap!$B$3:$G$3</c:f>
              <c:numCache>
                <c:formatCode>_-* #\ ##0_-;\-* #\ ##0_-;_-* "-"??_-;_-@_-</c:formatCode>
                <c:ptCount val="6"/>
                <c:pt idx="0">
                  <c:v>1544.721</c:v>
                </c:pt>
                <c:pt idx="1">
                  <c:v>1605.2080000000001</c:v>
                </c:pt>
                <c:pt idx="2">
                  <c:v>1738.4349999999999</c:v>
                </c:pt>
                <c:pt idx="3">
                  <c:v>1767.6079999999999</c:v>
                </c:pt>
                <c:pt idx="4">
                  <c:v>1956.297</c:v>
                </c:pt>
                <c:pt idx="5">
                  <c:v>2010.5429999999999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DA5-47A9-9BF0-D75A3192DF4E}"/>
            </c:ext>
          </c:extLst>
        </c:ser>
        <c:ser>
          <c:idx val="3"/>
          <c:order val="1"/>
          <c:tx>
            <c:strRef>
              <c:f>Nasjonalregnskap!$A$4</c:f>
              <c:strCache>
                <c:ptCount val="1"/>
                <c:pt idx="0">
                  <c:v>Offentlig forvaltning</c:v>
                </c:pt>
              </c:strCache>
            </c:strRef>
          </c:tx>
          <c:spPr>
            <a:solidFill>
              <a:srgbClr val="905527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dPt>
            <c:idx val="0"/>
            <c:invertIfNegative val="0"/>
            <c:bubble3D val="0"/>
            <c:spPr>
              <a:solidFill>
                <a:srgbClr val="905527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E-8DA5-47A9-9BF0-D75A3192DF4E}"/>
              </c:ext>
            </c:extLst>
          </c:dPt>
          <c:dPt>
            <c:idx val="1"/>
            <c:invertIfNegative val="0"/>
            <c:bubble3D val="0"/>
            <c:spPr>
              <a:solidFill>
                <a:srgbClr val="905527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10-8DA5-47A9-9BF0-D75A3192DF4E}"/>
              </c:ext>
            </c:extLst>
          </c:dPt>
          <c:dPt>
            <c:idx val="2"/>
            <c:invertIfNegative val="0"/>
            <c:bubble3D val="0"/>
            <c:spPr>
              <a:solidFill>
                <a:srgbClr val="905527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12-8DA5-47A9-9BF0-D75A3192DF4E}"/>
              </c:ext>
            </c:extLst>
          </c:dPt>
          <c:dPt>
            <c:idx val="3"/>
            <c:invertIfNegative val="0"/>
            <c:bubble3D val="0"/>
            <c:spPr>
              <a:solidFill>
                <a:srgbClr val="905527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14-8DA5-47A9-9BF0-D75A3192DF4E}"/>
              </c:ext>
            </c:extLst>
          </c:dPt>
          <c:dPt>
            <c:idx val="4"/>
            <c:invertIfNegative val="0"/>
            <c:bubble3D val="0"/>
            <c:spPr>
              <a:solidFill>
                <a:srgbClr val="905527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16-8DA5-47A9-9BF0-D75A3192DF4E}"/>
              </c:ext>
            </c:extLst>
          </c:dPt>
          <c:dPt>
            <c:idx val="5"/>
            <c:invertIfNegative val="0"/>
            <c:bubble3D val="0"/>
            <c:spPr>
              <a:solidFill>
                <a:srgbClr val="905527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18-8DA5-47A9-9BF0-D75A3192DF4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Nasjonalregnskap!$B$2:$G$2</c:f>
              <c:numCache>
                <c:formatCode>General</c:formatCode>
                <c:ptCount val="6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2021</c:v>
                </c:pt>
                <c:pt idx="4">
                  <c:v>2023</c:v>
                </c:pt>
                <c:pt idx="5">
                  <c:v>2025</c:v>
                </c:pt>
              </c:numCache>
            </c:numRef>
          </c:cat>
          <c:val>
            <c:numRef>
              <c:f>Nasjonalregnskap!$B$4:$G$4</c:f>
              <c:numCache>
                <c:formatCode>_-* #\ ##0_-;\-* #\ ##0_-;_-* "-"??_-;_-@_-</c:formatCode>
                <c:ptCount val="6"/>
                <c:pt idx="0">
                  <c:v>734.77700000000004</c:v>
                </c:pt>
                <c:pt idx="1">
                  <c:v>764.09199999999998</c:v>
                </c:pt>
                <c:pt idx="2">
                  <c:v>775.81600000000003</c:v>
                </c:pt>
                <c:pt idx="3">
                  <c:v>780.23500000000001</c:v>
                </c:pt>
                <c:pt idx="4">
                  <c:v>836.85299999999995</c:v>
                </c:pt>
                <c:pt idx="5">
                  <c:v>863.56600000000003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8DA5-47A9-9BF0-D75A3192DF4E}"/>
            </c:ext>
          </c:extLst>
        </c:ser>
        <c:ser>
          <c:idx val="1"/>
          <c:order val="2"/>
          <c:tx>
            <c:strRef>
              <c:f>Nasjonalregnskap!$A$5</c:f>
              <c:strCache>
                <c:ptCount val="1"/>
                <c:pt idx="0">
                  <c:v>Andre næringer</c:v>
                </c:pt>
              </c:strCache>
            </c:strRef>
          </c:tx>
          <c:spPr>
            <a:solidFill>
              <a:srgbClr val="36121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Nasjonalregnskap!$B$2:$G$2</c:f>
              <c:numCache>
                <c:formatCode>General</c:formatCode>
                <c:ptCount val="6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2021</c:v>
                </c:pt>
                <c:pt idx="4">
                  <c:v>2023</c:v>
                </c:pt>
                <c:pt idx="5">
                  <c:v>2025</c:v>
                </c:pt>
              </c:numCache>
            </c:numRef>
          </c:cat>
          <c:val>
            <c:numRef>
              <c:f>Nasjonalregnskap!$B$5:$G$5</c:f>
              <c:numCache>
                <c:formatCode>_-* #\ ##0_-;\-* #\ ##0_-;_-* "-"??_-;_-@_-</c:formatCode>
                <c:ptCount val="6"/>
                <c:pt idx="0">
                  <c:v>433.11799999999999</c:v>
                </c:pt>
                <c:pt idx="1">
                  <c:v>452.90100000000001</c:v>
                </c:pt>
                <c:pt idx="2">
                  <c:v>458.851</c:v>
                </c:pt>
                <c:pt idx="3">
                  <c:v>481.137</c:v>
                </c:pt>
                <c:pt idx="4">
                  <c:v>469.02499999999998</c:v>
                </c:pt>
                <c:pt idx="5">
                  <c:v>464.01299999999998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8DA5-47A9-9BF0-D75A3192DF4E}"/>
            </c:ext>
          </c:extLst>
        </c:ser>
        <c:ser>
          <c:idx val="0"/>
          <c:order val="3"/>
          <c:tx>
            <c:strRef>
              <c:f>Nasjonalregnskap!$A$6</c:f>
              <c:strCache>
                <c:ptCount val="1"/>
                <c:pt idx="0">
                  <c:v>Industri og bergverk</c:v>
                </c:pt>
              </c:strCache>
            </c:strRef>
          </c:tx>
          <c:spPr>
            <a:solidFill>
              <a:srgbClr val="6D132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Nasjonalregnskap!$B$2:$G$2</c:f>
              <c:numCache>
                <c:formatCode>General</c:formatCode>
                <c:ptCount val="6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2021</c:v>
                </c:pt>
                <c:pt idx="4">
                  <c:v>2023</c:v>
                </c:pt>
                <c:pt idx="5">
                  <c:v>2025</c:v>
                </c:pt>
              </c:numCache>
            </c:numRef>
          </c:cat>
          <c:val>
            <c:numRef>
              <c:f>Nasjonalregnskap!$B$6:$G$6</c:f>
              <c:numCache>
                <c:formatCode>_-* #\ ##0_-;\-* #\ ##0_-;_-* "-"??_-;_-@_-</c:formatCode>
                <c:ptCount val="6"/>
                <c:pt idx="0">
                  <c:v>308.83</c:v>
                </c:pt>
                <c:pt idx="1">
                  <c:v>295.06</c:v>
                </c:pt>
                <c:pt idx="2">
                  <c:v>306.77199999999999</c:v>
                </c:pt>
                <c:pt idx="3">
                  <c:v>307.053</c:v>
                </c:pt>
                <c:pt idx="4">
                  <c:v>306.55700000000002</c:v>
                </c:pt>
                <c:pt idx="5">
                  <c:v>321.70600000000002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8DA5-47A9-9BF0-D75A3192DF4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5"/>
        <c:overlap val="100"/>
        <c:axId val="1161476111"/>
        <c:axId val="1400570447"/>
      </c:barChart>
      <c:catAx>
        <c:axId val="1161476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400570447"/>
        <c:crosses val="autoZero"/>
        <c:auto val="1"/>
        <c:lblAlgn val="ctr"/>
        <c:lblOffset val="0"/>
        <c:noMultiLvlLbl val="0"/>
      </c:catAx>
      <c:valAx>
        <c:axId val="1400570447"/>
        <c:scaling>
          <c:orientation val="minMax"/>
          <c:max val="4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Source Sans Pro" panose="020B0503030403020204" pitchFamily="34" charset="0"/>
                    <a:ea typeface="Source Sans Pro" panose="020B0503030403020204" pitchFamily="34" charset="0"/>
                    <a:cs typeface="+mn-cs"/>
                  </a:defRPr>
                </a:pPr>
                <a:r>
                  <a:rPr lang="nb-NO"/>
                  <a:t>Faste 2023-priser (milliarder kroner)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0000"/>
                  </a:solidFill>
                  <a:latin typeface="Source Sans Pro" panose="020B0503030403020204" pitchFamily="34" charset="0"/>
                  <a:ea typeface="Source Sans Pro" panose="020B0503030403020204" pitchFamily="34" charset="0"/>
                  <a:cs typeface="+mn-cs"/>
                </a:defRPr>
              </a:pPr>
              <a:endParaRPr lang="nb-NO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+mn-cs"/>
              </a:defRPr>
            </a:pPr>
            <a:endParaRPr lang="nb-NO"/>
          </a:p>
        </c:txPr>
        <c:crossAx val="1161476111"/>
        <c:crosses val="autoZero"/>
        <c:crossBetween val="between"/>
        <c:majorUnit val="500"/>
      </c:valAx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r"/>
      <c:layout>
        <c:manualLayout>
          <c:xMode val="edge"/>
          <c:yMode val="edge"/>
          <c:x val="0.75909280984779359"/>
          <c:y val="8.1326582204545333E-2"/>
          <c:w val="0.2405981427192512"/>
          <c:h val="0.760899550188400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138040</xdr:colOff>
      <xdr:row>23</xdr:row>
      <xdr:rowOff>101670</xdr:rowOff>
    </xdr:from>
    <xdr:to>
      <xdr:col>8</xdr:col>
      <xdr:colOff>280240</xdr:colOff>
      <xdr:row>43</xdr:row>
      <xdr:rowOff>44070</xdr:rowOff>
    </xdr:to>
    <xdr:graphicFrame macro="">
      <xdr:nvGraphicFramePr>
        <xdr:cNvPr id="21" name="Diagram 3">
          <a:extLst>
            <a:ext uri="{FF2B5EF4-FFF2-40B4-BE49-F238E27FC236}">
              <a16:creationId xmlns:a16="http://schemas.microsoft.com/office/drawing/2014/main" id="{BA1B3E3B-C907-B1ED-AA69-DA064B9A13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</xdr:colOff>
      <xdr:row>1</xdr:row>
      <xdr:rowOff>76200</xdr:rowOff>
    </xdr:from>
    <xdr:to>
      <xdr:col>13</xdr:col>
      <xdr:colOff>2500</xdr:colOff>
      <xdr:row>18</xdr:row>
      <xdr:rowOff>26668</xdr:rowOff>
    </xdr:to>
    <xdr:graphicFrame macro="">
      <xdr:nvGraphicFramePr>
        <xdr:cNvPr id="2" name="Diagram 2">
          <a:extLst>
            <a:ext uri="{FF2B5EF4-FFF2-40B4-BE49-F238E27FC236}">
              <a16:creationId xmlns:a16="http://schemas.microsoft.com/office/drawing/2014/main" id="{01A56FC4-14CA-48EA-9488-AB191DB9E5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392905</xdr:colOff>
      <xdr:row>46</xdr:row>
      <xdr:rowOff>146445</xdr:rowOff>
    </xdr:from>
    <xdr:to>
      <xdr:col>28</xdr:col>
      <xdr:colOff>11906</xdr:colOff>
      <xdr:row>66</xdr:row>
      <xdr:rowOff>119062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5E0DDE0-AA6E-CF5B-EE4D-05A3C72CA3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24</xdr:row>
      <xdr:rowOff>0</xdr:rowOff>
    </xdr:from>
    <xdr:to>
      <xdr:col>30</xdr:col>
      <xdr:colOff>261942</xdr:colOff>
      <xdr:row>41</xdr:row>
      <xdr:rowOff>83744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F0CF2386-F496-4F62-90F8-C98F209BBD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10</xdr:col>
      <xdr:colOff>523200</xdr:colOff>
      <xdr:row>20</xdr:row>
      <xdr:rowOff>84000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A30B8C7-0BFC-4AB6-9A9B-57874304D2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29</xdr:row>
      <xdr:rowOff>0</xdr:rowOff>
    </xdr:from>
    <xdr:to>
      <xdr:col>10</xdr:col>
      <xdr:colOff>523200</xdr:colOff>
      <xdr:row>44</xdr:row>
      <xdr:rowOff>84000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5B06F0A-FDAE-4B38-AA4B-597A91D00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347132</xdr:colOff>
      <xdr:row>32</xdr:row>
      <xdr:rowOff>180072</xdr:rowOff>
    </xdr:from>
    <xdr:to>
      <xdr:col>31</xdr:col>
      <xdr:colOff>192999</xdr:colOff>
      <xdr:row>50</xdr:row>
      <xdr:rowOff>67272</xdr:rowOff>
    </xdr:to>
    <xdr:graphicFrame macro="">
      <xdr:nvGraphicFramePr>
        <xdr:cNvPr id="5" name="Diagram 1">
          <a:extLst>
            <a:ext uri="{FF2B5EF4-FFF2-40B4-BE49-F238E27FC236}">
              <a16:creationId xmlns:a16="http://schemas.microsoft.com/office/drawing/2014/main" id="{C65FAFA8-E740-4534-A976-3C5228E249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14</xdr:col>
      <xdr:colOff>104775</xdr:colOff>
      <xdr:row>26</xdr:row>
      <xdr:rowOff>28575</xdr:rowOff>
    </xdr:to>
    <xdr:graphicFrame macro="">
      <xdr:nvGraphicFramePr>
        <xdr:cNvPr id="2" name="Diagram 3">
          <a:extLst>
            <a:ext uri="{FF2B5EF4-FFF2-40B4-BE49-F238E27FC236}">
              <a16:creationId xmlns:a16="http://schemas.microsoft.com/office/drawing/2014/main" id="{434765D6-1F7A-4D20-B96B-BF1545E427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65587</xdr:colOff>
      <xdr:row>14</xdr:row>
      <xdr:rowOff>179613</xdr:rowOff>
    </xdr:from>
    <xdr:to>
      <xdr:col>31</xdr:col>
      <xdr:colOff>3402</xdr:colOff>
      <xdr:row>15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41FBDCC-D79B-47CC-9162-83F7EDDB49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38</xdr:col>
      <xdr:colOff>740835</xdr:colOff>
      <xdr:row>9</xdr:row>
      <xdr:rowOff>137583</xdr:rowOff>
    </xdr:from>
    <xdr:to>
      <xdr:col>46</xdr:col>
      <xdr:colOff>497417</xdr:colOff>
      <xdr:row>29</xdr:row>
      <xdr:rowOff>126998</xdr:rowOff>
    </xdr:to>
    <xdr:graphicFrame macro="">
      <xdr:nvGraphicFramePr>
        <xdr:cNvPr id="19" name="Diagram 2">
          <a:extLst>
            <a:ext uri="{FF2B5EF4-FFF2-40B4-BE49-F238E27FC236}">
              <a16:creationId xmlns:a16="http://schemas.microsoft.com/office/drawing/2014/main" id="{26ED3E7D-A6D9-4F0F-A9E4-0A34DB73B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358358</xdr:colOff>
      <xdr:row>31</xdr:row>
      <xdr:rowOff>39688</xdr:rowOff>
    </xdr:from>
    <xdr:to>
      <xdr:col>32</xdr:col>
      <xdr:colOff>96573</xdr:colOff>
      <xdr:row>48</xdr:row>
      <xdr:rowOff>134938</xdr:rowOff>
    </xdr:to>
    <xdr:graphicFrame macro="">
      <xdr:nvGraphicFramePr>
        <xdr:cNvPr id="9" name="Diagram 4">
          <a:extLst>
            <a:ext uri="{FF2B5EF4-FFF2-40B4-BE49-F238E27FC236}">
              <a16:creationId xmlns:a16="http://schemas.microsoft.com/office/drawing/2014/main" id="{C8B5180E-4529-43FB-8A78-9B878D574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390525</xdr:colOff>
      <xdr:row>13</xdr:row>
      <xdr:rowOff>109537</xdr:rowOff>
    </xdr:from>
    <xdr:to>
      <xdr:col>36</xdr:col>
      <xdr:colOff>9525</xdr:colOff>
      <xdr:row>33</xdr:row>
      <xdr:rowOff>123825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9F35752-9205-F3A4-0C2A-B91568F2D2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28575</xdr:colOff>
      <xdr:row>21</xdr:row>
      <xdr:rowOff>42861</xdr:rowOff>
    </xdr:from>
    <xdr:to>
      <xdr:col>34</xdr:col>
      <xdr:colOff>285750</xdr:colOff>
      <xdr:row>39</xdr:row>
      <xdr:rowOff>9525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1212173-EDF8-3F97-B282-A750227677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-1</xdr:rowOff>
    </xdr:from>
    <xdr:to>
      <xdr:col>18</xdr:col>
      <xdr:colOff>229537</xdr:colOff>
      <xdr:row>22</xdr:row>
      <xdr:rowOff>69333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C3C5F21-52D4-47E2-A7BA-0E3760FDB1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30</xdr:row>
      <xdr:rowOff>0</xdr:rowOff>
    </xdr:from>
    <xdr:to>
      <xdr:col>16</xdr:col>
      <xdr:colOff>186878</xdr:colOff>
      <xdr:row>46</xdr:row>
      <xdr:rowOff>152101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0133140-9236-4D5E-BBC3-BADAA2DF72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765736</xdr:colOff>
      <xdr:row>10</xdr:row>
      <xdr:rowOff>112059</xdr:rowOff>
    </xdr:from>
    <xdr:to>
      <xdr:col>7</xdr:col>
      <xdr:colOff>442758</xdr:colOff>
      <xdr:row>26</xdr:row>
      <xdr:rowOff>105048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373B4EE-9AEA-4E35-9556-29844A640F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16</xdr:col>
      <xdr:colOff>390072</xdr:colOff>
      <xdr:row>17</xdr:row>
      <xdr:rowOff>154215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0495640-CABD-4CA6-9D30-085B9FB27D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29</xdr:row>
      <xdr:rowOff>0</xdr:rowOff>
    </xdr:from>
    <xdr:to>
      <xdr:col>16</xdr:col>
      <xdr:colOff>117929</xdr:colOff>
      <xdr:row>45</xdr:row>
      <xdr:rowOff>145143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F4633E5-0EED-4FF5-A9B4-6A16209D5C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184893</xdr:colOff>
      <xdr:row>0</xdr:row>
      <xdr:rowOff>68691</xdr:rowOff>
    </xdr:from>
    <xdr:to>
      <xdr:col>15</xdr:col>
      <xdr:colOff>37533</xdr:colOff>
      <xdr:row>17</xdr:row>
      <xdr:rowOff>163491</xdr:rowOff>
    </xdr:to>
    <xdr:graphicFrame macro="">
      <xdr:nvGraphicFramePr>
        <xdr:cNvPr id="10" name="Diagram 2">
          <a:extLst>
            <a:ext uri="{FF2B5EF4-FFF2-40B4-BE49-F238E27FC236}">
              <a16:creationId xmlns:a16="http://schemas.microsoft.com/office/drawing/2014/main" id="{DBB1EE43-9DE7-47DD-BB86-DDFD01F1CF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518160</xdr:colOff>
      <xdr:row>18</xdr:row>
      <xdr:rowOff>38100</xdr:rowOff>
    </xdr:from>
    <xdr:to>
      <xdr:col>15</xdr:col>
      <xdr:colOff>370800</xdr:colOff>
      <xdr:row>37</xdr:row>
      <xdr:rowOff>148140</xdr:rowOff>
    </xdr:to>
    <xdr:graphicFrame macro="">
      <xdr:nvGraphicFramePr>
        <xdr:cNvPr id="11" name="Diagram 3">
          <a:extLst>
            <a:ext uri="{FF2B5EF4-FFF2-40B4-BE49-F238E27FC236}">
              <a16:creationId xmlns:a16="http://schemas.microsoft.com/office/drawing/2014/main" id="{CD6FEA53-2C25-4C9C-8D89-9D9A6A55D1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216847</xdr:colOff>
      <xdr:row>31</xdr:row>
      <xdr:rowOff>144393</xdr:rowOff>
    </xdr:from>
    <xdr:to>
      <xdr:col>5</xdr:col>
      <xdr:colOff>290467</xdr:colOff>
      <xdr:row>47</xdr:row>
      <xdr:rowOff>98313</xdr:rowOff>
    </xdr:to>
    <xdr:graphicFrame macro="">
      <xdr:nvGraphicFramePr>
        <xdr:cNvPr id="12" name="Diagram 5">
          <a:extLst>
            <a:ext uri="{FF2B5EF4-FFF2-40B4-BE49-F238E27FC236}">
              <a16:creationId xmlns:a16="http://schemas.microsoft.com/office/drawing/2014/main" id="{9CE65BEF-51C4-4837-8957-2050D5F29D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7</xdr:col>
      <xdr:colOff>645120</xdr:colOff>
      <xdr:row>25</xdr:row>
      <xdr:rowOff>59040</xdr:rowOff>
    </xdr:to>
    <xdr:graphicFrame macro="">
      <xdr:nvGraphicFramePr>
        <xdr:cNvPr id="9" name="Diagram 1">
          <a:extLst>
            <a:ext uri="{FF2B5EF4-FFF2-40B4-BE49-F238E27FC236}">
              <a16:creationId xmlns:a16="http://schemas.microsoft.com/office/drawing/2014/main" id="{AE2087CC-A291-45C2-A4AA-10F9CA29AC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sp@nve.no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sb.no/statbank/table/11561/" TargetMode="External"/><Relationship Id="rId1" Type="http://schemas.openxmlformats.org/officeDocument/2006/relationships/hyperlink" Target="https://www.ssb.no/statbank/table/09189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nve.no/energi/energisystem/energibruk/energieffektivisering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ssb.no/statbank/table/11561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ssb.no/energi-og-industri/energi/statistikk/elektrisitet" TargetMode="External"/><Relationship Id="rId1" Type="http://schemas.openxmlformats.org/officeDocument/2006/relationships/hyperlink" Target="https://www.ssb.no/statbank/table/11561/" TargetMode="External"/><Relationship Id="rId4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ssb.no/statbank/table/11561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statnett.no/nettkapasitet-til-produksjon-og-forbruk/foresporsler-og-reservasjon-i-nettet/" TargetMode="External"/><Relationship Id="rId1" Type="http://schemas.openxmlformats.org/officeDocument/2006/relationships/hyperlink" Target="https://www.nve.no/energi/energisystem/energibruk/energibruk-i-datasenter/" TargetMode="External"/><Relationship Id="rId4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ssb.no/statbank/table/11561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sb.no/energi-og-industri/energi/statistikk/elektrisitet" TargetMode="External"/><Relationship Id="rId2" Type="http://schemas.openxmlformats.org/officeDocument/2006/relationships/hyperlink" Target="https://nveazure.sharepoint.com/:x:/r/sites/ORG-EKB/Delte%20dokumenter/Energibruk/05_Temperaturkorrigering/02_Temp%20korr%20kraft%20%C3%85R/Temperaturkorrigert%20elektrisk%20kraft%201990_2023.xlsx?d=w55aef39a675d4ac887b4910f96cedc08&amp;csf=1&amp;web=1&amp;e=8qcnfA" TargetMode="External"/><Relationship Id="rId1" Type="http://schemas.openxmlformats.org/officeDocument/2006/relationships/hyperlink" Target="https://www.ssb.no/statbank/list/elektrisitet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s://www.nve.no/energi/energisystem/energibruk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ssb.no/energi-og-industri/energi/statistikk/elektrisitet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ssb.no/energi-og-industri/energi/statistikk/energibruk-i-husholdningen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ssb.no/statbank/table/11561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ssb.no/statbank/table/08311/tableViewLayout1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ssb.no/statbank/table/08311/tableViewLayout1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ssb.no/statbank/table/11564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ssb.no/natur-og-miljo/forurensning-og-klima/statistikk/utslipp-til-luft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s://ec.europa.eu/eurostat/databrowser/view/nrg_bal_c__custom_16030518/default/table?lang=en" TargetMode="External"/><Relationship Id="rId1" Type="http://schemas.openxmlformats.org/officeDocument/2006/relationships/hyperlink" Target="https://ec.europa.eu/eurostat/web/energy/database/additional-data" TargetMode="External"/><Relationship Id="rId4" Type="http://schemas.openxmlformats.org/officeDocument/2006/relationships/drawing" Target="../drawings/drawing1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eea.europa.eu/data-and-maps/data/data-viewers/greenhouse-gases-viewer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gov.uk/government/collections/digest-of-uk-energy-statistics-dukes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energyinst.org/statistical-review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ssb.no/statbank/table/091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8B5A9-702C-47A4-8239-2CF219CEEE78}">
  <dimension ref="A2:A7"/>
  <sheetViews>
    <sheetView showFormulas="1" zoomScale="80" zoomScaleNormal="80" workbookViewId="0">
      <selection activeCell="B14" sqref="B14"/>
    </sheetView>
  </sheetViews>
  <sheetFormatPr baseColWidth="10" defaultColWidth="11.42578125" defaultRowHeight="15" x14ac:dyDescent="0.25"/>
  <cols>
    <col min="1" max="1" width="22.140625" bestFit="1" customWidth="1"/>
  </cols>
  <sheetData>
    <row r="2" spans="1:1" x14ac:dyDescent="0.25">
      <c r="A2" t="s">
        <v>323</v>
      </c>
    </row>
    <row r="5" spans="1:1" x14ac:dyDescent="0.25">
      <c r="A5" t="s">
        <v>1</v>
      </c>
    </row>
    <row r="6" spans="1:1" x14ac:dyDescent="0.25">
      <c r="A6" t="s">
        <v>2</v>
      </c>
    </row>
    <row r="7" spans="1:1" x14ac:dyDescent="0.25">
      <c r="A7" s="4" t="s">
        <v>3</v>
      </c>
    </row>
  </sheetData>
  <hyperlinks>
    <hyperlink ref="A7" r:id="rId1" xr:uid="{880C4E36-D269-4D70-B06A-CDFA7935FA71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C93D-D80B-473F-8EA3-3D418630FCAC}">
  <dimension ref="A1:O21"/>
  <sheetViews>
    <sheetView topLeftCell="A24" zoomScale="90" zoomScaleNormal="90" workbookViewId="0">
      <selection activeCell="D17" sqref="D17"/>
    </sheetView>
  </sheetViews>
  <sheetFormatPr baseColWidth="10" defaultRowHeight="15" x14ac:dyDescent="0.25"/>
  <cols>
    <col min="1" max="1" width="44.5703125" customWidth="1"/>
    <col min="2" max="12" width="12.5703125" bestFit="1" customWidth="1"/>
    <col min="13" max="13" width="6.42578125" customWidth="1"/>
    <col min="16" max="16" width="33.5703125" customWidth="1"/>
    <col min="17" max="17" width="16.42578125" customWidth="1"/>
    <col min="18" max="18" width="13.5703125" bestFit="1" customWidth="1"/>
  </cols>
  <sheetData>
    <row r="1" spans="1:15" s="53" customFormat="1" ht="18.75" x14ac:dyDescent="0.3">
      <c r="A1" s="56" t="s">
        <v>198</v>
      </c>
    </row>
    <row r="2" spans="1:15" s="53" customFormat="1" x14ac:dyDescent="0.25">
      <c r="A2" s="54" t="s">
        <v>371</v>
      </c>
      <c r="B2" s="54" t="s">
        <v>118</v>
      </c>
      <c r="C2" s="54" t="s">
        <v>119</v>
      </c>
      <c r="D2" s="54" t="s">
        <v>120</v>
      </c>
      <c r="E2" s="54" t="s">
        <v>121</v>
      </c>
      <c r="F2" s="54" t="s">
        <v>122</v>
      </c>
      <c r="G2" s="54" t="s">
        <v>130</v>
      </c>
      <c r="H2" s="54" t="s">
        <v>142</v>
      </c>
      <c r="I2" s="54" t="s">
        <v>143</v>
      </c>
      <c r="J2" s="54" t="s">
        <v>185</v>
      </c>
      <c r="K2" s="54" t="s">
        <v>210</v>
      </c>
      <c r="L2" s="54">
        <v>2025</v>
      </c>
    </row>
    <row r="3" spans="1:15" s="53" customFormat="1" x14ac:dyDescent="0.25">
      <c r="A3" s="54" t="s">
        <v>217</v>
      </c>
      <c r="B3" s="28">
        <v>3427830</v>
      </c>
      <c r="C3" s="28">
        <v>3463644</v>
      </c>
      <c r="D3" s="28">
        <v>3546172</v>
      </c>
      <c r="E3" s="28">
        <v>3622277</v>
      </c>
      <c r="F3" s="28">
        <v>3719997</v>
      </c>
      <c r="G3" s="28">
        <v>3618563</v>
      </c>
      <c r="H3" s="28">
        <v>3788134</v>
      </c>
      <c r="I3" s="28">
        <v>3986321</v>
      </c>
      <c r="J3" s="28">
        <v>4021611</v>
      </c>
      <c r="K3" s="28">
        <v>4047656</v>
      </c>
      <c r="L3" s="28">
        <v>4117384</v>
      </c>
      <c r="N3" s="53" t="s">
        <v>140</v>
      </c>
      <c r="O3" s="4" t="s">
        <v>372</v>
      </c>
    </row>
    <row r="4" spans="1:15" s="53" customFormat="1" x14ac:dyDescent="0.25">
      <c r="A4" s="54" t="s">
        <v>188</v>
      </c>
      <c r="B4" s="53">
        <f t="shared" ref="B4:J4" si="0">100*(B3/$B$3)</f>
        <v>100</v>
      </c>
      <c r="C4" s="58">
        <f t="shared" si="0"/>
        <v>101.0448009382029</v>
      </c>
      <c r="D4" s="58">
        <f t="shared" si="0"/>
        <v>103.45238824562479</v>
      </c>
      <c r="E4" s="58">
        <f t="shared" si="0"/>
        <v>105.67259753254974</v>
      </c>
      <c r="F4" s="58">
        <f t="shared" si="0"/>
        <v>108.52338068107228</v>
      </c>
      <c r="G4" s="58">
        <f t="shared" si="0"/>
        <v>105.56424910220169</v>
      </c>
      <c r="H4" s="58">
        <f t="shared" si="0"/>
        <v>110.51113970062694</v>
      </c>
      <c r="I4" s="58">
        <f t="shared" si="0"/>
        <v>116.29284416088312</v>
      </c>
      <c r="J4" s="58">
        <f t="shared" si="0"/>
        <v>117.32235846001697</v>
      </c>
      <c r="K4" s="58">
        <f>100*(K3/$B$3)</f>
        <v>118.08216860229356</v>
      </c>
      <c r="L4" s="58">
        <f>100*(L3/$B$3)</f>
        <v>120.11634182558646</v>
      </c>
    </row>
    <row r="5" spans="1:15" s="53" customFormat="1" x14ac:dyDescent="0.25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1:15" ht="18.75" x14ac:dyDescent="0.3">
      <c r="A6" s="56" t="s">
        <v>197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1:15" x14ac:dyDescent="0.25">
      <c r="A7" s="98" t="s">
        <v>277</v>
      </c>
      <c r="B7" s="54" t="s">
        <v>118</v>
      </c>
      <c r="C7" s="54" t="s">
        <v>119</v>
      </c>
      <c r="D7" s="54" t="s">
        <v>120</v>
      </c>
      <c r="E7" s="54" t="s">
        <v>121</v>
      </c>
      <c r="F7" s="54" t="s">
        <v>122</v>
      </c>
      <c r="G7" s="54" t="s">
        <v>130</v>
      </c>
      <c r="H7" s="54" t="s">
        <v>142</v>
      </c>
      <c r="I7" s="54" t="s">
        <v>143</v>
      </c>
      <c r="J7" s="54" t="s">
        <v>185</v>
      </c>
      <c r="K7" s="54" t="s">
        <v>210</v>
      </c>
      <c r="L7" s="54">
        <v>2025</v>
      </c>
    </row>
    <row r="8" spans="1:15" x14ac:dyDescent="0.25">
      <c r="A8" s="54" t="s">
        <v>62</v>
      </c>
      <c r="B8" s="66">
        <v>214145</v>
      </c>
      <c r="C8" s="66">
        <v>217772</v>
      </c>
      <c r="D8" s="66">
        <v>218843</v>
      </c>
      <c r="E8" s="66">
        <v>221106</v>
      </c>
      <c r="F8" s="66">
        <v>218606</v>
      </c>
      <c r="G8" s="66">
        <v>214390</v>
      </c>
      <c r="H8" s="66">
        <v>225991</v>
      </c>
      <c r="I8" s="66">
        <v>218606</v>
      </c>
      <c r="J8" s="66">
        <v>215873</v>
      </c>
      <c r="K8" s="66">
        <v>214215</v>
      </c>
      <c r="L8" s="63">
        <v>212019</v>
      </c>
      <c r="N8" s="53" t="s">
        <v>140</v>
      </c>
      <c r="O8" s="4" t="s">
        <v>373</v>
      </c>
    </row>
    <row r="9" spans="1:15" x14ac:dyDescent="0.25">
      <c r="A9" s="54" t="s">
        <v>188</v>
      </c>
      <c r="B9" s="53">
        <f>100*(B8/$B$8)</f>
        <v>100</v>
      </c>
      <c r="C9" s="58">
        <f t="shared" ref="C9:L9" si="1">100*(C8/$B$8)</f>
        <v>101.69371220434753</v>
      </c>
      <c r="D9" s="58">
        <f t="shared" si="1"/>
        <v>102.19384062200845</v>
      </c>
      <c r="E9" s="58">
        <f t="shared" si="1"/>
        <v>103.2506012281398</v>
      </c>
      <c r="F9" s="58">
        <f>100*(F8/$B$8)</f>
        <v>102.08316794695182</v>
      </c>
      <c r="G9" s="58">
        <f>100*(G8/$B$8)</f>
        <v>100.11440846155641</v>
      </c>
      <c r="H9" s="58">
        <f t="shared" si="1"/>
        <v>105.53176585958113</v>
      </c>
      <c r="I9" s="58">
        <f t="shared" si="1"/>
        <v>102.08316794695182</v>
      </c>
      <c r="J9" s="58">
        <f t="shared" si="1"/>
        <v>100.80692988395714</v>
      </c>
      <c r="K9" s="58">
        <f t="shared" si="1"/>
        <v>100.03268813187327</v>
      </c>
      <c r="L9" s="58">
        <f t="shared" si="1"/>
        <v>99.007214737677742</v>
      </c>
    </row>
    <row r="11" spans="1:15" x14ac:dyDescent="0.25">
      <c r="B11" s="7">
        <v>2015</v>
      </c>
      <c r="C11" s="7">
        <v>2016</v>
      </c>
      <c r="D11" s="7">
        <v>2017</v>
      </c>
      <c r="E11" s="7">
        <v>2018</v>
      </c>
      <c r="F11" s="7">
        <v>2019</v>
      </c>
      <c r="G11" s="7">
        <v>2020</v>
      </c>
      <c r="H11" s="7">
        <v>2021</v>
      </c>
      <c r="I11" s="7">
        <v>2022</v>
      </c>
      <c r="J11" s="7">
        <v>2023</v>
      </c>
      <c r="K11" s="7">
        <v>2024</v>
      </c>
      <c r="L11" s="7">
        <v>2025</v>
      </c>
    </row>
    <row r="12" spans="1:15" x14ac:dyDescent="0.25">
      <c r="A12" s="7" t="s">
        <v>222</v>
      </c>
      <c r="B12" s="59">
        <f t="shared" ref="B12:L12" si="2">B8/B3</f>
        <v>6.2472468004539317E-2</v>
      </c>
      <c r="C12" s="59">
        <f t="shared" si="2"/>
        <v>6.2873667155169524E-2</v>
      </c>
      <c r="D12" s="59">
        <f t="shared" si="2"/>
        <v>6.1712460647706878E-2</v>
      </c>
      <c r="E12" s="59">
        <f t="shared" si="2"/>
        <v>6.1040610643526158E-2</v>
      </c>
      <c r="F12" s="59">
        <f t="shared" si="2"/>
        <v>5.8765101154651465E-2</v>
      </c>
      <c r="G12" s="59">
        <f t="shared" si="2"/>
        <v>5.9247275783232183E-2</v>
      </c>
      <c r="H12" s="59">
        <f t="shared" si="2"/>
        <v>5.9657604509238585E-2</v>
      </c>
      <c r="I12" s="59">
        <f t="shared" si="2"/>
        <v>5.4839035792651925E-2</v>
      </c>
      <c r="J12" s="59">
        <f t="shared" si="2"/>
        <v>5.3678239889437346E-2</v>
      </c>
      <c r="K12" s="59">
        <f t="shared" si="2"/>
        <v>5.2923222724460775E-2</v>
      </c>
      <c r="L12" s="59">
        <f t="shared" si="2"/>
        <v>5.1493618278013416E-2</v>
      </c>
    </row>
    <row r="13" spans="1:15" x14ac:dyDescent="0.25">
      <c r="A13" s="7" t="s">
        <v>188</v>
      </c>
      <c r="B13" s="57">
        <f>100*(B12/$B$12)</f>
        <v>100</v>
      </c>
      <c r="C13" s="1">
        <f t="shared" ref="C13:J13" si="3">100*(C12/$B$12)</f>
        <v>100.64220153844579</v>
      </c>
      <c r="D13" s="1">
        <f t="shared" si="3"/>
        <v>98.783452325307181</v>
      </c>
      <c r="E13" s="1">
        <f t="shared" si="3"/>
        <v>97.708018577224891</v>
      </c>
      <c r="F13" s="1">
        <f t="shared" si="3"/>
        <v>94.065598865697979</v>
      </c>
      <c r="G13" s="1">
        <f t="shared" si="3"/>
        <v>94.837418267079215</v>
      </c>
      <c r="H13" s="1">
        <f t="shared" si="3"/>
        <v>95.49423356366168</v>
      </c>
      <c r="I13" s="1">
        <f t="shared" si="3"/>
        <v>87.78112590120061</v>
      </c>
      <c r="J13" s="1">
        <f t="shared" si="3"/>
        <v>85.923033944388152</v>
      </c>
      <c r="K13" s="1">
        <f t="shared" ref="K13:L13" si="4">100*(K12/$B$12)</f>
        <v>84.714474095397222</v>
      </c>
      <c r="L13" s="1">
        <f t="shared" si="4"/>
        <v>82.426098924524368</v>
      </c>
    </row>
    <row r="15" spans="1:15" x14ac:dyDescent="0.25">
      <c r="B15" s="7">
        <v>2015</v>
      </c>
      <c r="C15" s="7">
        <v>2016</v>
      </c>
      <c r="D15" s="7">
        <v>2017</v>
      </c>
      <c r="E15" s="7">
        <v>2018</v>
      </c>
      <c r="F15" s="7">
        <v>2019</v>
      </c>
      <c r="G15" s="7">
        <v>2020</v>
      </c>
      <c r="H15" s="7">
        <v>2021</v>
      </c>
      <c r="I15" s="7">
        <v>2022</v>
      </c>
      <c r="J15" s="7">
        <v>2023</v>
      </c>
      <c r="K15" s="7">
        <v>2024</v>
      </c>
      <c r="L15" s="7">
        <v>2025</v>
      </c>
    </row>
    <row r="16" spans="1:15" x14ac:dyDescent="0.25">
      <c r="A16" s="7" t="s">
        <v>196</v>
      </c>
      <c r="B16" s="64">
        <f t="shared" ref="B16:L16" si="5">B4</f>
        <v>100</v>
      </c>
      <c r="C16" s="64">
        <f t="shared" si="5"/>
        <v>101.0448009382029</v>
      </c>
      <c r="D16" s="64">
        <f t="shared" si="5"/>
        <v>103.45238824562479</v>
      </c>
      <c r="E16" s="64">
        <f t="shared" si="5"/>
        <v>105.67259753254974</v>
      </c>
      <c r="F16" s="64">
        <f t="shared" si="5"/>
        <v>108.52338068107228</v>
      </c>
      <c r="G16" s="64">
        <f t="shared" si="5"/>
        <v>105.56424910220169</v>
      </c>
      <c r="H16" s="64">
        <f t="shared" si="5"/>
        <v>110.51113970062694</v>
      </c>
      <c r="I16" s="64">
        <f t="shared" si="5"/>
        <v>116.29284416088312</v>
      </c>
      <c r="J16" s="64">
        <f t="shared" si="5"/>
        <v>117.32235846001697</v>
      </c>
      <c r="K16" s="64">
        <f t="shared" si="5"/>
        <v>118.08216860229356</v>
      </c>
      <c r="L16" s="64">
        <f t="shared" si="5"/>
        <v>120.11634182558646</v>
      </c>
      <c r="M16" s="74"/>
    </row>
    <row r="17" spans="1:13" x14ac:dyDescent="0.25">
      <c r="A17" s="7" t="s">
        <v>195</v>
      </c>
      <c r="B17" s="64">
        <f t="shared" ref="B17:L17" si="6">B9</f>
        <v>100</v>
      </c>
      <c r="C17" s="64">
        <f t="shared" si="6"/>
        <v>101.69371220434753</v>
      </c>
      <c r="D17" s="64">
        <f t="shared" si="6"/>
        <v>102.19384062200845</v>
      </c>
      <c r="E17" s="64">
        <f t="shared" si="6"/>
        <v>103.2506012281398</v>
      </c>
      <c r="F17" s="64">
        <f t="shared" si="6"/>
        <v>102.08316794695182</v>
      </c>
      <c r="G17" s="64">
        <f t="shared" si="6"/>
        <v>100.11440846155641</v>
      </c>
      <c r="H17" s="64">
        <f t="shared" si="6"/>
        <v>105.53176585958113</v>
      </c>
      <c r="I17" s="64">
        <f t="shared" si="6"/>
        <v>102.08316794695182</v>
      </c>
      <c r="J17" s="64">
        <f t="shared" si="6"/>
        <v>100.80692988395714</v>
      </c>
      <c r="K17" s="64">
        <f t="shared" si="6"/>
        <v>100.03268813187327</v>
      </c>
      <c r="L17" s="64">
        <f t="shared" si="6"/>
        <v>99.007214737677742</v>
      </c>
    </row>
    <row r="18" spans="1:13" x14ac:dyDescent="0.25">
      <c r="A18" s="7" t="s">
        <v>199</v>
      </c>
      <c r="B18" s="64">
        <f>(B17/B16)*100</f>
        <v>100</v>
      </c>
      <c r="C18" s="64">
        <f t="shared" ref="C18:K18" si="7">(C17/C16)*100</f>
        <v>100.6422015384458</v>
      </c>
      <c r="D18" s="64">
        <f t="shared" si="7"/>
        <v>98.783452325307181</v>
      </c>
      <c r="E18" s="64">
        <f t="shared" si="7"/>
        <v>97.708018577224891</v>
      </c>
      <c r="F18" s="64">
        <f t="shared" si="7"/>
        <v>94.065598865697964</v>
      </c>
      <c r="G18" s="64">
        <f t="shared" si="7"/>
        <v>94.837418267079201</v>
      </c>
      <c r="H18" s="64">
        <f t="shared" si="7"/>
        <v>95.494233563661666</v>
      </c>
      <c r="I18" s="64">
        <f t="shared" si="7"/>
        <v>87.781125901200596</v>
      </c>
      <c r="J18" s="64">
        <f t="shared" si="7"/>
        <v>85.923033944388166</v>
      </c>
      <c r="K18" s="64">
        <f t="shared" si="7"/>
        <v>84.714474095397236</v>
      </c>
      <c r="L18" s="64">
        <f t="shared" ref="L18" si="8">(L17/L16)*100</f>
        <v>82.426098924524368</v>
      </c>
    </row>
    <row r="19" spans="1:13" x14ac:dyDescent="0.25">
      <c r="A19" s="67" t="s">
        <v>196</v>
      </c>
      <c r="B19" s="68">
        <f t="shared" ref="B19:L19" si="9">(B3-$B3)/$B3</f>
        <v>0</v>
      </c>
      <c r="C19" s="68">
        <f t="shared" si="9"/>
        <v>1.0448009382028865E-2</v>
      </c>
      <c r="D19" s="68">
        <f t="shared" si="9"/>
        <v>3.452388245624783E-2</v>
      </c>
      <c r="E19" s="68">
        <f t="shared" si="9"/>
        <v>5.6725975325497474E-2</v>
      </c>
      <c r="F19" s="68">
        <f t="shared" si="9"/>
        <v>8.5233806810722818E-2</v>
      </c>
      <c r="G19" s="68">
        <f t="shared" si="9"/>
        <v>5.5642491022016842E-2</v>
      </c>
      <c r="H19" s="68">
        <f t="shared" si="9"/>
        <v>0.10511139700626927</v>
      </c>
      <c r="I19" s="68">
        <f t="shared" si="9"/>
        <v>0.16292844160883124</v>
      </c>
      <c r="J19" s="68">
        <f t="shared" si="9"/>
        <v>0.17322358460016979</v>
      </c>
      <c r="K19" s="69">
        <f t="shared" si="9"/>
        <v>0.1808216860229358</v>
      </c>
      <c r="L19" s="69">
        <f t="shared" si="9"/>
        <v>0.20116341825586451</v>
      </c>
    </row>
    <row r="20" spans="1:13" x14ac:dyDescent="0.25">
      <c r="A20" s="67" t="s">
        <v>320</v>
      </c>
      <c r="B20" s="68">
        <f t="shared" ref="B20:L20" si="10">(B8-$B8)/$B8</f>
        <v>0</v>
      </c>
      <c r="C20" s="68">
        <f t="shared" si="10"/>
        <v>1.6937122043475215E-2</v>
      </c>
      <c r="D20" s="68">
        <f t="shared" si="10"/>
        <v>2.1938406220084521E-2</v>
      </c>
      <c r="E20" s="68">
        <f t="shared" si="10"/>
        <v>3.2506012281398121E-2</v>
      </c>
      <c r="F20" s="68">
        <f t="shared" si="10"/>
        <v>2.0831679469518315E-2</v>
      </c>
      <c r="G20" s="68">
        <f t="shared" si="10"/>
        <v>1.1440846155642205E-3</v>
      </c>
      <c r="H20" s="68">
        <f t="shared" si="10"/>
        <v>5.5317658595811246E-2</v>
      </c>
      <c r="I20" s="68">
        <f t="shared" si="10"/>
        <v>2.0831679469518315E-2</v>
      </c>
      <c r="J20" s="68">
        <f t="shared" si="10"/>
        <v>8.0692988395713178E-3</v>
      </c>
      <c r="K20" s="69">
        <f t="shared" si="10"/>
        <v>3.2688131873263442E-4</v>
      </c>
      <c r="L20" s="69">
        <f t="shared" si="10"/>
        <v>-9.9278526232225821E-3</v>
      </c>
    </row>
    <row r="21" spans="1:13" x14ac:dyDescent="0.25">
      <c r="A21" s="67" t="s">
        <v>199</v>
      </c>
      <c r="B21" s="68">
        <f>(B12-$B12)/$B12</f>
        <v>0</v>
      </c>
      <c r="C21" s="68">
        <f t="shared" ref="C21:K21" si="11">(C12-$B12)/$B12</f>
        <v>6.4220153844579348E-3</v>
      </c>
      <c r="D21" s="68">
        <f t="shared" si="11"/>
        <v>-1.2165476746928194E-2</v>
      </c>
      <c r="E21" s="68">
        <f t="shared" si="11"/>
        <v>-2.2919814227750988E-2</v>
      </c>
      <c r="F21" s="68">
        <f t="shared" si="11"/>
        <v>-5.9344011343020253E-2</v>
      </c>
      <c r="G21" s="68">
        <f t="shared" si="11"/>
        <v>-5.1625817329207936E-2</v>
      </c>
      <c r="H21" s="68">
        <f t="shared" si="11"/>
        <v>-4.5057664363383258E-2</v>
      </c>
      <c r="I21" s="68">
        <f t="shared" si="11"/>
        <v>-0.12218874098799393</v>
      </c>
      <c r="J21" s="68">
        <f t="shared" si="11"/>
        <v>-0.14076966055611845</v>
      </c>
      <c r="K21" s="69">
        <f t="shared" si="11"/>
        <v>-0.15285525904602781</v>
      </c>
      <c r="L21" s="69">
        <f t="shared" ref="L21" si="12">(L12-$B12)/$B12</f>
        <v>-0.17573901075475626</v>
      </c>
      <c r="M21" s="29"/>
    </row>
  </sheetData>
  <phoneticPr fontId="8" type="noConversion"/>
  <hyperlinks>
    <hyperlink ref="O3" r:id="rId1" display="https://www.ssb.no/statbank/table/09189/" xr:uid="{3CBDD10E-AE80-4D8B-84E8-7420DFAB8D42}"/>
    <hyperlink ref="O8" r:id="rId2" display="https://www.ssb.no/statbank/table/11561/" xr:uid="{D51DBA95-C95C-4065-811D-2BF7B4068E24}"/>
  </hyperlinks>
  <pageMargins left="0.7" right="0.7" top="0.75" bottom="0.75" header="0.3" footer="0.3"/>
  <pageSetup paperSize="9" orientation="portrait" r:id="rId3"/>
  <headerFooter>
    <oddHeader>&amp;R&amp;"Aptos"&amp;20&amp;KFF0000 Internt&amp;1#_x000D_</oddHead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60FA2-8EC1-4F10-8BB1-3C9840CA69A1}">
  <dimension ref="A1:P100"/>
  <sheetViews>
    <sheetView zoomScale="40" zoomScaleNormal="40" workbookViewId="0">
      <selection activeCell="K1" sqref="K1"/>
    </sheetView>
  </sheetViews>
  <sheetFormatPr baseColWidth="10" defaultRowHeight="15" x14ac:dyDescent="0.25"/>
  <cols>
    <col min="1" max="1" width="17.5703125" bestFit="1" customWidth="1"/>
    <col min="2" max="2" width="22" customWidth="1"/>
    <col min="3" max="3" width="23.5703125" customWidth="1"/>
    <col min="5" max="5" width="18.140625" bestFit="1" customWidth="1"/>
    <col min="6" max="6" width="20.85546875" bestFit="1" customWidth="1"/>
    <col min="7" max="7" width="20.5703125" bestFit="1" customWidth="1"/>
    <col min="10" max="10" width="27.5703125" bestFit="1" customWidth="1"/>
    <col min="11" max="11" width="19.140625" customWidth="1"/>
    <col min="12" max="12" width="19.5703125" bestFit="1" customWidth="1"/>
    <col min="13" max="13" width="30.5703125" bestFit="1" customWidth="1"/>
    <col min="14" max="14" width="16.42578125" bestFit="1" customWidth="1"/>
  </cols>
  <sheetData>
    <row r="1" spans="1:16" ht="45" x14ac:dyDescent="0.25">
      <c r="A1" s="77" t="s">
        <v>189</v>
      </c>
      <c r="B1" s="111" t="s">
        <v>297</v>
      </c>
      <c r="C1" s="112" t="s">
        <v>300</v>
      </c>
      <c r="E1" s="77" t="s">
        <v>306</v>
      </c>
      <c r="F1" s="112" t="s">
        <v>304</v>
      </c>
      <c r="G1" s="112" t="s">
        <v>305</v>
      </c>
      <c r="I1" s="80"/>
      <c r="J1" s="82" t="s">
        <v>309</v>
      </c>
      <c r="K1" s="83" t="s">
        <v>380</v>
      </c>
      <c r="L1" s="84" t="s">
        <v>381</v>
      </c>
    </row>
    <row r="2" spans="1:16" ht="69.599999999999994" customHeight="1" x14ac:dyDescent="0.25">
      <c r="A2" s="79" t="s">
        <v>299</v>
      </c>
      <c r="B2" s="111" t="s">
        <v>298</v>
      </c>
      <c r="C2" s="112" t="s">
        <v>298</v>
      </c>
      <c r="E2" s="79" t="s">
        <v>299</v>
      </c>
      <c r="F2" s="112" t="s">
        <v>303</v>
      </c>
      <c r="G2" s="112" t="s">
        <v>303</v>
      </c>
      <c r="I2" s="119" t="s">
        <v>189</v>
      </c>
      <c r="J2" s="81" t="s">
        <v>310</v>
      </c>
      <c r="K2" s="85">
        <f>B27-B17</f>
        <v>-2563.9279686029295</v>
      </c>
      <c r="L2" s="88">
        <f>K2/B17</f>
        <v>-0.13972514788708706</v>
      </c>
    </row>
    <row r="3" spans="1:16" x14ac:dyDescent="0.25">
      <c r="A3" s="77">
        <v>2015</v>
      </c>
      <c r="B3" s="113">
        <v>8153.0729374940665</v>
      </c>
      <c r="C3" s="114">
        <v>6991.1977115392547</v>
      </c>
      <c r="E3" s="77">
        <v>2015</v>
      </c>
      <c r="F3" s="115">
        <v>249.59576777828914</v>
      </c>
      <c r="G3" s="115">
        <v>189.45781882388917</v>
      </c>
      <c r="I3" s="120"/>
      <c r="J3" s="75" t="s">
        <v>311</v>
      </c>
      <c r="K3" s="87">
        <f>C27-C17</f>
        <v>-2233.9917237716418</v>
      </c>
      <c r="L3" s="88">
        <f>K3/C17</f>
        <v>-0.14197767543345777</v>
      </c>
    </row>
    <row r="4" spans="1:16" x14ac:dyDescent="0.25">
      <c r="A4" s="77">
        <v>2016</v>
      </c>
      <c r="B4" s="113">
        <v>8321.8642010361873</v>
      </c>
      <c r="C4" s="114">
        <v>7143.9207640011055</v>
      </c>
      <c r="E4" s="77">
        <v>2016</v>
      </c>
      <c r="F4" s="115">
        <v>258.49162135534124</v>
      </c>
      <c r="G4" s="115">
        <v>190.47970874323786</v>
      </c>
      <c r="I4" s="120"/>
      <c r="J4" s="75" t="s">
        <v>312</v>
      </c>
      <c r="K4" s="87">
        <f>B13-B3</f>
        <v>-721.04393653447642</v>
      </c>
      <c r="L4" s="88">
        <f>K4/B3</f>
        <v>-8.8438303209402769E-2</v>
      </c>
    </row>
    <row r="5" spans="1:16" x14ac:dyDescent="0.25">
      <c r="A5" s="77">
        <v>2017</v>
      </c>
      <c r="B5" s="113">
        <v>8359.7403816248861</v>
      </c>
      <c r="C5" s="114">
        <v>7134.1990426426073</v>
      </c>
      <c r="E5" s="77">
        <v>2017</v>
      </c>
      <c r="F5" s="115">
        <v>250.94254685203657</v>
      </c>
      <c r="G5" s="115">
        <v>185.80854424025469</v>
      </c>
      <c r="I5" s="120"/>
      <c r="J5" s="75" t="s">
        <v>313</v>
      </c>
      <c r="K5" s="87">
        <f>C13-C3</f>
        <v>-634.97636598002646</v>
      </c>
      <c r="L5" s="88">
        <f>K5/C3</f>
        <v>-9.082511926847274E-2</v>
      </c>
    </row>
    <row r="6" spans="1:16" x14ac:dyDescent="0.25">
      <c r="A6" s="77">
        <v>2018</v>
      </c>
      <c r="B6" s="113">
        <v>8256.2405549929317</v>
      </c>
      <c r="C6" s="114">
        <v>7129.4085145260733</v>
      </c>
      <c r="E6" s="77">
        <v>2018</v>
      </c>
      <c r="F6" s="115">
        <v>253.09560510308452</v>
      </c>
      <c r="G6" s="115">
        <v>186.60534488988623</v>
      </c>
      <c r="I6" s="120"/>
      <c r="J6" s="75" t="s">
        <v>314</v>
      </c>
      <c r="K6" s="87">
        <f>B41-B31</f>
        <v>-15.40931619632768</v>
      </c>
      <c r="L6" s="88">
        <f>K6/B31</f>
        <v>-0.1165497423134068</v>
      </c>
    </row>
    <row r="7" spans="1:16" x14ac:dyDescent="0.25">
      <c r="A7" s="77">
        <v>2019</v>
      </c>
      <c r="B7" s="113">
        <v>7998.5766397519928</v>
      </c>
      <c r="C7" s="114">
        <v>7009.3040066473159</v>
      </c>
      <c r="E7" s="77">
        <v>2019</v>
      </c>
      <c r="F7" s="115">
        <v>244.38885208589932</v>
      </c>
      <c r="G7" s="115">
        <v>180.11645699108956</v>
      </c>
      <c r="I7" s="120"/>
      <c r="J7" s="75" t="s">
        <v>315</v>
      </c>
      <c r="K7" s="87">
        <f>C41-C31</f>
        <v>-13.475621913352825</v>
      </c>
      <c r="L7" s="88">
        <f>K7/C31</f>
        <v>-0.11886295190729371</v>
      </c>
    </row>
    <row r="8" spans="1:16" ht="73.5" customHeight="1" x14ac:dyDescent="0.25">
      <c r="A8" s="77">
        <v>2020</v>
      </c>
      <c r="B8" s="113">
        <v>7947.517597107525</v>
      </c>
      <c r="C8" s="114">
        <v>6951.110191122144</v>
      </c>
      <c r="E8" s="77">
        <v>2020</v>
      </c>
      <c r="F8" s="115">
        <v>227.36032140685518</v>
      </c>
      <c r="G8" s="115">
        <v>167.19810635702916</v>
      </c>
      <c r="I8" s="119" t="s">
        <v>306</v>
      </c>
      <c r="J8" s="81" t="s">
        <v>314</v>
      </c>
      <c r="K8" s="85">
        <f>F13-F3</f>
        <v>-37.715020260756717</v>
      </c>
      <c r="L8" s="86">
        <f>K8/F3</f>
        <v>-0.15110440612221521</v>
      </c>
    </row>
    <row r="9" spans="1:16" x14ac:dyDescent="0.25">
      <c r="A9" s="77">
        <v>2021</v>
      </c>
      <c r="B9" s="113">
        <v>8312.9503232097213</v>
      </c>
      <c r="C9" s="114">
        <v>7135.8660490629964</v>
      </c>
      <c r="E9" s="77">
        <v>2021</v>
      </c>
      <c r="F9" s="115">
        <v>239.44752426125555</v>
      </c>
      <c r="G9" s="115">
        <v>174.06030215336085</v>
      </c>
      <c r="I9" s="120"/>
      <c r="J9" s="75" t="s">
        <v>315</v>
      </c>
      <c r="K9" s="87">
        <f>G13-G3</f>
        <v>-40.575105127076085</v>
      </c>
      <c r="L9" s="88">
        <f>K9/G3</f>
        <v>-0.214164321002728</v>
      </c>
    </row>
    <row r="10" spans="1:16" x14ac:dyDescent="0.25">
      <c r="A10" s="77">
        <v>2022</v>
      </c>
      <c r="B10" s="113">
        <v>7396.815148304313</v>
      </c>
      <c r="C10" s="114">
        <v>6199.1435937871202</v>
      </c>
      <c r="E10" s="77">
        <v>2022</v>
      </c>
      <c r="F10" s="115">
        <v>224.02706584182053</v>
      </c>
      <c r="G10" s="115">
        <v>161.68521915648972</v>
      </c>
      <c r="I10" s="120"/>
      <c r="J10" s="75" t="s">
        <v>316</v>
      </c>
      <c r="K10" s="87">
        <f>F27-F17</f>
        <v>-1420.3948770770276</v>
      </c>
      <c r="L10" s="88">
        <f>K10/F17</f>
        <v>-0.11973035214283857</v>
      </c>
    </row>
    <row r="11" spans="1:16" x14ac:dyDescent="0.25">
      <c r="A11" s="77">
        <v>2023</v>
      </c>
      <c r="B11" s="113">
        <v>7776.1119728413541</v>
      </c>
      <c r="C11" s="114">
        <v>6558.4988513032768</v>
      </c>
      <c r="E11" s="77">
        <v>2023</v>
      </c>
      <c r="F11" s="115">
        <v>224.93125619303714</v>
      </c>
      <c r="G11" s="115">
        <v>155.45188850909881</v>
      </c>
      <c r="I11" s="120"/>
      <c r="J11" s="75" t="s">
        <v>317</v>
      </c>
      <c r="K11" s="87">
        <f>G27-G17</f>
        <v>-1666.9998252190271</v>
      </c>
      <c r="L11" s="88">
        <f>K11/G17</f>
        <v>-0.18512087774587666</v>
      </c>
    </row>
    <row r="12" spans="1:16" ht="14.45" customHeight="1" x14ac:dyDescent="0.25">
      <c r="A12" s="77">
        <v>2024</v>
      </c>
      <c r="B12" s="113">
        <v>7696.3502397065604</v>
      </c>
      <c r="C12" s="114">
        <v>6537.6791542880837</v>
      </c>
      <c r="E12" s="77">
        <v>2024</v>
      </c>
      <c r="F12" s="115">
        <v>218.6720397858538</v>
      </c>
      <c r="G12" s="115">
        <v>151.1656977545569</v>
      </c>
      <c r="I12" s="121"/>
      <c r="J12" s="101" t="s">
        <v>378</v>
      </c>
      <c r="K12" s="102">
        <f>F41-F31</f>
        <v>-3448.3530897132823</v>
      </c>
      <c r="L12" s="105">
        <f>K12/F31</f>
        <v>-0.19294187158837225</v>
      </c>
      <c r="M12" s="75"/>
      <c r="N12" s="75"/>
      <c r="O12" s="87"/>
      <c r="P12" s="89"/>
    </row>
    <row r="13" spans="1:16" x14ac:dyDescent="0.25">
      <c r="A13" s="77">
        <v>2025</v>
      </c>
      <c r="B13" s="113">
        <v>7432.0290009595901</v>
      </c>
      <c r="C13" s="114">
        <v>6356.2213455592282</v>
      </c>
      <c r="E13" s="77">
        <v>2025</v>
      </c>
      <c r="F13" s="115">
        <v>211.88074751753243</v>
      </c>
      <c r="G13" s="115">
        <v>148.88271369681308</v>
      </c>
      <c r="I13" s="122"/>
      <c r="J13" s="103" t="s">
        <v>379</v>
      </c>
      <c r="K13" s="104">
        <f>G41-G31</f>
        <v>-3430.8277943594567</v>
      </c>
      <c r="L13" s="106">
        <f>K13/G31</f>
        <v>-0.2528939048517117</v>
      </c>
      <c r="M13" s="75"/>
      <c r="N13" s="75"/>
      <c r="O13" s="87"/>
      <c r="P13" s="89"/>
    </row>
    <row r="14" spans="1:16" x14ac:dyDescent="0.25">
      <c r="A14" s="77"/>
      <c r="B14" s="113"/>
      <c r="C14" s="114"/>
      <c r="E14" s="77"/>
      <c r="F14" s="115"/>
      <c r="G14" s="115"/>
    </row>
    <row r="15" spans="1:16" ht="30" x14ac:dyDescent="0.25">
      <c r="A15" s="77" t="s">
        <v>189</v>
      </c>
      <c r="B15" s="111" t="s">
        <v>301</v>
      </c>
      <c r="C15" s="10" t="s">
        <v>302</v>
      </c>
      <c r="E15" s="77" t="s">
        <v>306</v>
      </c>
      <c r="F15" s="112" t="s">
        <v>307</v>
      </c>
      <c r="G15" s="112" t="s">
        <v>308</v>
      </c>
    </row>
    <row r="16" spans="1:16" x14ac:dyDescent="0.25">
      <c r="A16" s="79" t="s">
        <v>299</v>
      </c>
      <c r="B16" s="111" t="s">
        <v>319</v>
      </c>
      <c r="C16" s="10" t="s">
        <v>319</v>
      </c>
      <c r="E16" s="79" t="s">
        <v>299</v>
      </c>
      <c r="F16" s="112" t="s">
        <v>318</v>
      </c>
      <c r="G16" s="112" t="s">
        <v>318</v>
      </c>
    </row>
    <row r="17" spans="1:7" x14ac:dyDescent="0.25">
      <c r="A17" s="77">
        <v>2015</v>
      </c>
      <c r="B17" s="113">
        <v>18349.796063016936</v>
      </c>
      <c r="C17" s="95">
        <v>15734.809835076298</v>
      </c>
      <c r="E17" s="77">
        <v>2015</v>
      </c>
      <c r="F17" s="116">
        <v>11863.281546040167</v>
      </c>
      <c r="G17" s="116">
        <v>9004.9261083743841</v>
      </c>
    </row>
    <row r="18" spans="1:7" x14ac:dyDescent="0.25">
      <c r="A18" s="77">
        <v>2016</v>
      </c>
      <c r="B18" s="113">
        <v>18630.388237042196</v>
      </c>
      <c r="C18" s="95">
        <v>15993.293588164495</v>
      </c>
      <c r="E18" s="77">
        <v>2016</v>
      </c>
      <c r="F18" s="116">
        <v>12514.442759666414</v>
      </c>
      <c r="G18" s="116">
        <v>9221.7589082638369</v>
      </c>
    </row>
    <row r="19" spans="1:7" x14ac:dyDescent="0.25">
      <c r="A19" s="77">
        <v>2017</v>
      </c>
      <c r="B19" s="113">
        <v>18624.543589299155</v>
      </c>
      <c r="C19" s="95">
        <v>15894.177926445043</v>
      </c>
      <c r="E19" s="77">
        <v>2017</v>
      </c>
      <c r="F19" s="116">
        <v>12341.632036267474</v>
      </c>
      <c r="G19" s="116">
        <v>9138.2697393275412</v>
      </c>
    </row>
    <row r="20" spans="1:7" x14ac:dyDescent="0.25">
      <c r="A20" s="77">
        <v>2018</v>
      </c>
      <c r="B20" s="113">
        <v>18259.156246095787</v>
      </c>
      <c r="C20" s="95">
        <v>15767.101641709456</v>
      </c>
      <c r="E20" s="77">
        <v>2018</v>
      </c>
      <c r="F20" s="116">
        <v>12465.107646622124</v>
      </c>
      <c r="G20" s="116">
        <v>9190.4231625835182</v>
      </c>
    </row>
    <row r="21" spans="1:7" x14ac:dyDescent="0.25">
      <c r="A21" s="77">
        <v>2019</v>
      </c>
      <c r="B21" s="113">
        <v>17600.959642380705</v>
      </c>
      <c r="C21" s="95">
        <v>15424.053865914084</v>
      </c>
      <c r="E21" s="77">
        <v>2019</v>
      </c>
      <c r="F21" s="116">
        <v>12113.913362701911</v>
      </c>
      <c r="G21" s="116">
        <v>8928.0469897209987</v>
      </c>
    </row>
    <row r="22" spans="1:7" x14ac:dyDescent="0.25">
      <c r="A22" s="77">
        <v>2020</v>
      </c>
      <c r="B22" s="113">
        <v>17311.14817256849</v>
      </c>
      <c r="C22" s="95">
        <v>15140.790443315364</v>
      </c>
      <c r="E22" s="77">
        <v>2020</v>
      </c>
      <c r="F22" s="116">
        <v>11530.922509225091</v>
      </c>
      <c r="G22" s="116">
        <v>8479.7047970479707</v>
      </c>
    </row>
    <row r="23" spans="1:7" x14ac:dyDescent="0.25">
      <c r="A23" s="77">
        <v>2021</v>
      </c>
      <c r="B23" s="113">
        <v>17951.556272556369</v>
      </c>
      <c r="C23" s="95">
        <v>15409.679590593067</v>
      </c>
      <c r="E23" s="77">
        <v>2021</v>
      </c>
      <c r="F23" s="116">
        <v>11899.891852919973</v>
      </c>
      <c r="G23" s="116">
        <v>8650.3244412400873</v>
      </c>
    </row>
    <row r="24" spans="1:7" x14ac:dyDescent="0.25">
      <c r="A24" s="77">
        <v>2022</v>
      </c>
      <c r="B24" s="113">
        <v>15947.589498731688</v>
      </c>
      <c r="C24" s="95">
        <v>13365.400553516985</v>
      </c>
      <c r="E24" s="77">
        <v>2022</v>
      </c>
      <c r="F24" s="116">
        <v>10907.090207090208</v>
      </c>
      <c r="G24" s="116">
        <v>7871.8848718848722</v>
      </c>
    </row>
    <row r="25" spans="1:7" x14ac:dyDescent="0.25">
      <c r="A25" s="77">
        <v>2023</v>
      </c>
      <c r="B25" s="113">
        <v>16717.143331909218</v>
      </c>
      <c r="C25" s="95">
        <v>14099.509590695508</v>
      </c>
      <c r="E25" s="77">
        <v>2023</v>
      </c>
      <c r="F25" s="116">
        <v>10972.87899860918</v>
      </c>
      <c r="G25" s="116">
        <v>7583.4492350486789</v>
      </c>
    </row>
    <row r="26" spans="1:7" x14ac:dyDescent="0.25">
      <c r="A26" s="77">
        <v>2024</v>
      </c>
      <c r="B26" s="113">
        <v>16450.741765841329</v>
      </c>
      <c r="C26" s="95">
        <v>13974.113464880173</v>
      </c>
      <c r="E26" s="77">
        <v>2024</v>
      </c>
      <c r="F26" s="116">
        <v>10735.375562478366</v>
      </c>
      <c r="G26" s="116">
        <v>7421.253028729664</v>
      </c>
    </row>
    <row r="27" spans="1:7" x14ac:dyDescent="0.25">
      <c r="A27" s="77">
        <v>2025</v>
      </c>
      <c r="B27" s="113">
        <v>15785.868094414007</v>
      </c>
      <c r="C27" s="95">
        <v>13500.818111304656</v>
      </c>
      <c r="E27" s="77">
        <v>2025</v>
      </c>
      <c r="F27" s="116">
        <v>10442.88666896314</v>
      </c>
      <c r="G27" s="116">
        <v>7337.9262831553569</v>
      </c>
    </row>
    <row r="28" spans="1:7" x14ac:dyDescent="0.25">
      <c r="B28" s="10"/>
      <c r="C28" s="10"/>
      <c r="E28" s="77"/>
      <c r="F28" s="116"/>
      <c r="G28" s="116"/>
    </row>
    <row r="29" spans="1:7" x14ac:dyDescent="0.25">
      <c r="A29" s="77" t="s">
        <v>189</v>
      </c>
      <c r="B29" s="111" t="s">
        <v>304</v>
      </c>
      <c r="C29" s="111" t="s">
        <v>305</v>
      </c>
      <c r="E29" s="77" t="s">
        <v>306</v>
      </c>
      <c r="F29" s="117" t="s">
        <v>375</v>
      </c>
      <c r="G29" s="117" t="s">
        <v>376</v>
      </c>
    </row>
    <row r="30" spans="1:7" x14ac:dyDescent="0.25">
      <c r="A30" s="79" t="s">
        <v>299</v>
      </c>
      <c r="B30" s="111" t="s">
        <v>303</v>
      </c>
      <c r="C30" s="111" t="s">
        <v>303</v>
      </c>
      <c r="E30" s="99" t="s">
        <v>299</v>
      </c>
      <c r="F30" s="117" t="s">
        <v>377</v>
      </c>
      <c r="G30" s="117" t="s">
        <v>377</v>
      </c>
    </row>
    <row r="31" spans="1:7" x14ac:dyDescent="0.25">
      <c r="A31" s="77">
        <v>2015</v>
      </c>
      <c r="B31" s="115">
        <v>132.21235749188898</v>
      </c>
      <c r="C31" s="115">
        <v>113.37108575145464</v>
      </c>
      <c r="E31" s="77">
        <v>2015</v>
      </c>
      <c r="F31" s="118">
        <v>17872.497355421627</v>
      </c>
      <c r="G31" s="118">
        <v>13566.273162538955</v>
      </c>
    </row>
    <row r="32" spans="1:7" x14ac:dyDescent="0.25">
      <c r="A32" s="77">
        <v>2016</v>
      </c>
      <c r="B32" s="115">
        <v>134.5953287125418</v>
      </c>
      <c r="C32" s="115">
        <v>115.54362583895046</v>
      </c>
      <c r="E32" s="100">
        <v>2016</v>
      </c>
      <c r="F32" s="118">
        <v>18523.84278936929</v>
      </c>
      <c r="G32" s="118">
        <v>13650.021462297897</v>
      </c>
    </row>
    <row r="33" spans="1:7" x14ac:dyDescent="0.25">
      <c r="A33" s="77">
        <v>2017</v>
      </c>
      <c r="B33" s="115">
        <v>134.63283078539916</v>
      </c>
      <c r="C33" s="115">
        <v>114.89560305110413</v>
      </c>
      <c r="E33" s="100">
        <v>2017</v>
      </c>
      <c r="F33" s="118">
        <v>17982.547159165661</v>
      </c>
      <c r="G33" s="118">
        <v>13315.043428432398</v>
      </c>
    </row>
    <row r="34" spans="1:7" x14ac:dyDescent="0.25">
      <c r="A34" s="77">
        <v>2018</v>
      </c>
      <c r="B34" s="115">
        <v>132.18539840623791</v>
      </c>
      <c r="C34" s="115">
        <v>114.14440974876132</v>
      </c>
      <c r="E34" s="100">
        <v>2018</v>
      </c>
      <c r="F34" s="118">
        <v>18164.037250853678</v>
      </c>
      <c r="G34" s="118">
        <v>13392.197918283739</v>
      </c>
    </row>
    <row r="35" spans="1:7" x14ac:dyDescent="0.25">
      <c r="A35" s="77">
        <v>2019</v>
      </c>
      <c r="B35" s="115">
        <v>127.44679637261358</v>
      </c>
      <c r="C35" s="115">
        <v>111.68403838368715</v>
      </c>
      <c r="E35" s="100">
        <v>2019</v>
      </c>
      <c r="F35" s="118">
        <v>17493.238250034727</v>
      </c>
      <c r="G35" s="118">
        <v>12892.650658998933</v>
      </c>
    </row>
    <row r="36" spans="1:7" x14ac:dyDescent="0.25">
      <c r="A36" s="77">
        <v>2020</v>
      </c>
      <c r="B36" s="115">
        <v>125.78471381420697</v>
      </c>
      <c r="C36" s="115">
        <v>110.01465494074917</v>
      </c>
      <c r="E36" s="100">
        <v>2020</v>
      </c>
      <c r="F36" s="118">
        <v>16779.852234974205</v>
      </c>
      <c r="G36" s="118">
        <v>12339.705984220427</v>
      </c>
    </row>
    <row r="37" spans="1:7" x14ac:dyDescent="0.25">
      <c r="A37" s="77">
        <v>2021</v>
      </c>
      <c r="B37" s="115">
        <v>131.07992627937864</v>
      </c>
      <c r="C37" s="115">
        <v>112.51947374678193</v>
      </c>
      <c r="E37" s="100">
        <v>2021</v>
      </c>
      <c r="F37" s="118">
        <v>17134.002146791547</v>
      </c>
      <c r="G37" s="118">
        <v>12455.128111965352</v>
      </c>
    </row>
    <row r="38" spans="1:7" x14ac:dyDescent="0.25">
      <c r="A38" s="77">
        <v>2022</v>
      </c>
      <c r="B38" s="115">
        <v>116.99213921804147</v>
      </c>
      <c r="C38" s="115">
        <v>98.049100297339905</v>
      </c>
      <c r="E38" s="100">
        <v>2022</v>
      </c>
      <c r="F38" s="118">
        <v>15335.495896706263</v>
      </c>
      <c r="G38" s="118">
        <v>11067.961835839627</v>
      </c>
    </row>
    <row r="39" spans="1:7" x14ac:dyDescent="0.25">
      <c r="A39" s="77">
        <v>2023</v>
      </c>
      <c r="B39" s="115">
        <v>122.84193196565403</v>
      </c>
      <c r="C39" s="115">
        <v>103.60687609726297</v>
      </c>
      <c r="E39" s="100">
        <v>2023</v>
      </c>
      <c r="F39" s="118">
        <v>15433.867847200894</v>
      </c>
      <c r="G39" s="118">
        <v>10666.476257920385</v>
      </c>
    </row>
    <row r="40" spans="1:7" x14ac:dyDescent="0.25">
      <c r="A40" s="77">
        <v>2024</v>
      </c>
      <c r="B40" s="115">
        <v>121.33233223194713</v>
      </c>
      <c r="C40" s="115">
        <v>103.06597730981129</v>
      </c>
      <c r="E40" s="100">
        <v>2024</v>
      </c>
      <c r="F40" s="118">
        <v>15007.282387268162</v>
      </c>
      <c r="G40" s="118">
        <v>10374.377609925337</v>
      </c>
    </row>
    <row r="41" spans="1:7" x14ac:dyDescent="0.25">
      <c r="A41" s="77">
        <v>2025</v>
      </c>
      <c r="B41" s="115">
        <v>116.8030412955613</v>
      </c>
      <c r="C41" s="115">
        <v>99.895463838101819</v>
      </c>
      <c r="E41" s="100">
        <v>2025</v>
      </c>
      <c r="F41" s="118">
        <v>14424.144265708344</v>
      </c>
      <c r="G41" s="118">
        <v>10135.445368179498</v>
      </c>
    </row>
    <row r="43" spans="1:7" x14ac:dyDescent="0.25">
      <c r="A43" s="77"/>
      <c r="B43" s="76"/>
      <c r="C43" s="28"/>
    </row>
    <row r="44" spans="1:7" x14ac:dyDescent="0.25">
      <c r="A44" s="77"/>
      <c r="B44" s="76"/>
      <c r="C44" s="28"/>
    </row>
    <row r="45" spans="1:7" x14ac:dyDescent="0.25">
      <c r="A45" s="77"/>
      <c r="B45" s="76"/>
      <c r="C45" s="28"/>
    </row>
    <row r="46" spans="1:7" x14ac:dyDescent="0.25">
      <c r="A46" s="77"/>
      <c r="B46" s="76"/>
      <c r="C46" s="28"/>
    </row>
    <row r="72" spans="1:13" x14ac:dyDescent="0.25">
      <c r="A72" s="77"/>
      <c r="B72" s="78"/>
      <c r="C72" s="78"/>
    </row>
    <row r="73" spans="1:13" x14ac:dyDescent="0.25">
      <c r="A73" s="77"/>
      <c r="B73" s="78"/>
      <c r="C73" s="78"/>
      <c r="K73" s="77"/>
      <c r="L73" s="75"/>
      <c r="M73" s="75"/>
    </row>
    <row r="74" spans="1:13" x14ac:dyDescent="0.25">
      <c r="A74" s="77"/>
      <c r="B74" s="78"/>
      <c r="C74" s="78"/>
      <c r="K74" s="79"/>
      <c r="L74" s="75"/>
      <c r="M74" s="75"/>
    </row>
    <row r="75" spans="1:13" x14ac:dyDescent="0.25">
      <c r="A75" s="77"/>
      <c r="B75" s="78"/>
      <c r="C75" s="78"/>
      <c r="K75" s="77"/>
      <c r="L75" s="78"/>
      <c r="M75" s="78"/>
    </row>
    <row r="76" spans="1:13" x14ac:dyDescent="0.25">
      <c r="K76" s="77"/>
      <c r="L76" s="78"/>
      <c r="M76" s="78"/>
    </row>
    <row r="77" spans="1:13" x14ac:dyDescent="0.25">
      <c r="K77" s="77"/>
      <c r="L77" s="78"/>
      <c r="M77" s="78"/>
    </row>
    <row r="78" spans="1:13" x14ac:dyDescent="0.25">
      <c r="K78" s="77"/>
      <c r="L78" s="78"/>
      <c r="M78" s="78"/>
    </row>
    <row r="79" spans="1:13" x14ac:dyDescent="0.25">
      <c r="K79" s="77"/>
      <c r="L79" s="78"/>
      <c r="M79" s="78"/>
    </row>
    <row r="80" spans="1:13" x14ac:dyDescent="0.25">
      <c r="K80" s="77"/>
      <c r="L80" s="78"/>
      <c r="M80" s="78"/>
    </row>
    <row r="81" spans="11:13" x14ac:dyDescent="0.25">
      <c r="K81" s="77"/>
      <c r="L81" s="78"/>
      <c r="M81" s="78"/>
    </row>
    <row r="82" spans="11:13" x14ac:dyDescent="0.25">
      <c r="K82" s="77"/>
      <c r="L82" s="78"/>
      <c r="M82" s="78"/>
    </row>
    <row r="83" spans="11:13" x14ac:dyDescent="0.25">
      <c r="K83" s="77"/>
      <c r="L83" s="78"/>
      <c r="M83" s="78"/>
    </row>
    <row r="84" spans="11:13" x14ac:dyDescent="0.25">
      <c r="K84" s="77"/>
      <c r="L84" s="78"/>
      <c r="M84" s="78"/>
    </row>
    <row r="85" spans="11:13" x14ac:dyDescent="0.25">
      <c r="K85" s="77"/>
      <c r="L85" s="78"/>
      <c r="M85" s="78"/>
    </row>
    <row r="86" spans="11:13" x14ac:dyDescent="0.25">
      <c r="K86" s="77"/>
      <c r="L86" s="78"/>
      <c r="M86" s="78"/>
    </row>
    <row r="87" spans="11:13" x14ac:dyDescent="0.25">
      <c r="K87" s="77"/>
      <c r="L87" s="78"/>
      <c r="M87" s="78"/>
    </row>
    <row r="88" spans="11:13" x14ac:dyDescent="0.25">
      <c r="K88" s="77"/>
      <c r="L88" s="78"/>
      <c r="M88" s="78"/>
    </row>
    <row r="89" spans="11:13" x14ac:dyDescent="0.25">
      <c r="K89" s="77"/>
      <c r="L89" s="78"/>
      <c r="M89" s="78"/>
    </row>
    <row r="90" spans="11:13" x14ac:dyDescent="0.25">
      <c r="K90" s="77"/>
      <c r="L90" s="78"/>
      <c r="M90" s="78"/>
    </row>
    <row r="91" spans="11:13" x14ac:dyDescent="0.25">
      <c r="K91" s="77"/>
      <c r="L91" s="78"/>
      <c r="M91" s="78"/>
    </row>
    <row r="92" spans="11:13" x14ac:dyDescent="0.25">
      <c r="K92" s="77"/>
      <c r="L92" s="78"/>
      <c r="M92" s="78"/>
    </row>
    <row r="93" spans="11:13" x14ac:dyDescent="0.25">
      <c r="K93" s="77"/>
      <c r="L93" s="78"/>
      <c r="M93" s="78"/>
    </row>
    <row r="94" spans="11:13" x14ac:dyDescent="0.25">
      <c r="K94" s="77"/>
      <c r="L94" s="78"/>
      <c r="M94" s="78"/>
    </row>
    <row r="95" spans="11:13" x14ac:dyDescent="0.25">
      <c r="K95" s="77"/>
      <c r="L95" s="78"/>
      <c r="M95" s="78"/>
    </row>
    <row r="96" spans="11:13" x14ac:dyDescent="0.25">
      <c r="K96" s="77"/>
      <c r="L96" s="78"/>
      <c r="M96" s="78"/>
    </row>
    <row r="97" spans="11:13" x14ac:dyDescent="0.25">
      <c r="K97" s="77"/>
      <c r="L97" s="78"/>
      <c r="M97" s="78"/>
    </row>
    <row r="98" spans="11:13" x14ac:dyDescent="0.25">
      <c r="K98" s="77"/>
      <c r="L98" s="78"/>
      <c r="M98" s="78"/>
    </row>
    <row r="99" spans="11:13" x14ac:dyDescent="0.25">
      <c r="K99" s="77"/>
      <c r="L99" s="78"/>
      <c r="M99" s="78"/>
    </row>
    <row r="100" spans="11:13" x14ac:dyDescent="0.25">
      <c r="K100" s="77"/>
      <c r="L100" s="78"/>
      <c r="M100" s="78"/>
    </row>
  </sheetData>
  <mergeCells count="2">
    <mergeCell ref="I2:I7"/>
    <mergeCell ref="I8:I13"/>
  </mergeCells>
  <pageMargins left="0.7" right="0.7" top="0.75" bottom="0.75" header="0.3" footer="0.3"/>
  <pageSetup paperSize="9" orientation="portrait" r:id="rId1"/>
  <headerFooter>
    <oddHeader>&amp;R&amp;"Aptos"&amp;20&amp;KFF0000 Internt&amp;1#_x000D_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C4936-553D-46FC-97E2-D40967937D6E}">
  <dimension ref="A1:K20"/>
  <sheetViews>
    <sheetView zoomScale="90" zoomScaleNormal="90" workbookViewId="0">
      <selection activeCell="G20" sqref="G20"/>
    </sheetView>
  </sheetViews>
  <sheetFormatPr baseColWidth="10" defaultRowHeight="15" x14ac:dyDescent="0.25"/>
  <sheetData>
    <row r="1" spans="1:5" x14ac:dyDescent="0.25">
      <c r="A1" t="s">
        <v>140</v>
      </c>
      <c r="B1" s="4" t="s">
        <v>374</v>
      </c>
    </row>
    <row r="2" spans="1:5" x14ac:dyDescent="0.25">
      <c r="A2" t="s">
        <v>299</v>
      </c>
      <c r="B2" t="s">
        <v>189</v>
      </c>
      <c r="C2" t="s">
        <v>190</v>
      </c>
      <c r="D2" t="s">
        <v>296</v>
      </c>
      <c r="E2" t="s">
        <v>295</v>
      </c>
    </row>
    <row r="3" spans="1:5" x14ac:dyDescent="0.25">
      <c r="A3">
        <v>2015</v>
      </c>
      <c r="B3" s="5">
        <v>40.409202722343501</v>
      </c>
      <c r="C3" s="5">
        <v>24.4001721144061</v>
      </c>
      <c r="D3" s="5">
        <f>B3+C3</f>
        <v>64.809374836749598</v>
      </c>
      <c r="E3" s="5">
        <v>54.809374836749598</v>
      </c>
    </row>
    <row r="4" spans="1:5" x14ac:dyDescent="0.25">
      <c r="A4">
        <v>2016</v>
      </c>
      <c r="B4" s="5">
        <v>40.679500377746898</v>
      </c>
      <c r="C4" s="5">
        <v>24.613733072072101</v>
      </c>
      <c r="D4" s="5">
        <f t="shared" ref="D4:D13" si="0">B4+C4</f>
        <v>65.293233449818999</v>
      </c>
      <c r="E4" s="5">
        <v>54.809374836749598</v>
      </c>
    </row>
    <row r="5" spans="1:5" x14ac:dyDescent="0.25">
      <c r="A5">
        <v>2017</v>
      </c>
      <c r="B5" s="5">
        <v>40.768314093328598</v>
      </c>
      <c r="C5" s="5">
        <v>24.405002267766999</v>
      </c>
      <c r="D5" s="5">
        <f t="shared" si="0"/>
        <v>65.173316361095601</v>
      </c>
      <c r="E5" s="5">
        <v>54.809374836749598</v>
      </c>
    </row>
    <row r="6" spans="1:5" x14ac:dyDescent="0.25">
      <c r="A6">
        <v>2018</v>
      </c>
      <c r="B6" s="5">
        <v>41.103941654871598</v>
      </c>
      <c r="C6" s="5">
        <v>24.999794021546801</v>
      </c>
      <c r="D6" s="5">
        <f t="shared" si="0"/>
        <v>66.103735676418395</v>
      </c>
      <c r="E6" s="5">
        <v>54.809374836749598</v>
      </c>
    </row>
    <row r="7" spans="1:5" x14ac:dyDescent="0.25">
      <c r="A7">
        <v>2019</v>
      </c>
      <c r="B7" s="5">
        <v>40.733497851352602</v>
      </c>
      <c r="C7" s="5">
        <v>24.567934544716401</v>
      </c>
      <c r="D7" s="5">
        <f t="shared" si="0"/>
        <v>65.301432396069004</v>
      </c>
      <c r="E7" s="5">
        <v>54.809374836749598</v>
      </c>
    </row>
    <row r="8" spans="1:5" x14ac:dyDescent="0.25">
      <c r="A8">
        <v>2020</v>
      </c>
      <c r="B8" s="5">
        <v>43.378171346292</v>
      </c>
      <c r="C8" s="5">
        <v>24.089514216183201</v>
      </c>
      <c r="D8" s="5">
        <f t="shared" si="0"/>
        <v>67.467685562475197</v>
      </c>
      <c r="E8" s="5">
        <v>54.809374836749598</v>
      </c>
    </row>
    <row r="9" spans="1:5" x14ac:dyDescent="0.25">
      <c r="A9">
        <v>2021</v>
      </c>
      <c r="B9" s="5">
        <v>41.810413877234502</v>
      </c>
      <c r="C9" s="5">
        <v>24.085980594057201</v>
      </c>
      <c r="D9" s="5">
        <f t="shared" si="0"/>
        <v>65.8963944712917</v>
      </c>
      <c r="E9" s="5">
        <v>54.809374836749598</v>
      </c>
    </row>
    <row r="10" spans="1:5" x14ac:dyDescent="0.25">
      <c r="A10">
        <v>2022</v>
      </c>
      <c r="B10" s="5">
        <v>38.025383212969302</v>
      </c>
      <c r="C10" s="5">
        <v>23.0091165768367</v>
      </c>
      <c r="D10" s="5">
        <f t="shared" si="0"/>
        <v>61.034499789806006</v>
      </c>
      <c r="E10" s="5">
        <v>54.809374836749598</v>
      </c>
    </row>
    <row r="11" spans="1:5" x14ac:dyDescent="0.25">
      <c r="A11">
        <v>2023</v>
      </c>
      <c r="B11" s="5">
        <v>38.851213291687998</v>
      </c>
      <c r="C11" s="5">
        <v>21.817320192398199</v>
      </c>
      <c r="D11" s="5">
        <f t="shared" si="0"/>
        <v>60.668533484086197</v>
      </c>
      <c r="E11" s="5">
        <v>54.809374836749598</v>
      </c>
    </row>
    <row r="12" spans="1:5" x14ac:dyDescent="0.25">
      <c r="A12">
        <v>2024</v>
      </c>
      <c r="B12" s="5">
        <v>40.992533474958996</v>
      </c>
      <c r="C12" s="5">
        <v>22.037458420819</v>
      </c>
      <c r="D12" s="5">
        <f t="shared" si="0"/>
        <v>63.029991895777997</v>
      </c>
      <c r="E12" s="5">
        <v>54.809374836749598</v>
      </c>
    </row>
    <row r="13" spans="1:5" x14ac:dyDescent="0.25">
      <c r="A13">
        <v>2025</v>
      </c>
      <c r="B13" s="5">
        <v>41.509923869605899</v>
      </c>
      <c r="C13" s="5">
        <v>22.335154661665101</v>
      </c>
      <c r="D13" s="5">
        <f t="shared" si="0"/>
        <v>63.845078531271</v>
      </c>
      <c r="E13" s="5">
        <v>54.809374836749598</v>
      </c>
    </row>
    <row r="14" spans="1:5" x14ac:dyDescent="0.25">
      <c r="B14" s="5"/>
      <c r="C14" s="5"/>
      <c r="D14" s="5"/>
    </row>
    <row r="15" spans="1:5" x14ac:dyDescent="0.25">
      <c r="B15" s="5"/>
      <c r="C15" s="5"/>
      <c r="D15" s="5"/>
    </row>
    <row r="16" spans="1:5" x14ac:dyDescent="0.25">
      <c r="B16" s="5"/>
      <c r="C16" s="5"/>
      <c r="D16" s="5"/>
    </row>
    <row r="17" spans="2:11" x14ac:dyDescent="0.25">
      <c r="B17" s="5"/>
      <c r="C17" s="5"/>
      <c r="D17" s="5"/>
    </row>
    <row r="18" spans="2:11" x14ac:dyDescent="0.25">
      <c r="B18" s="5"/>
      <c r="C18" s="5"/>
      <c r="D18" s="5"/>
    </row>
    <row r="19" spans="2:11" x14ac:dyDescent="0.25">
      <c r="K19" s="25"/>
    </row>
    <row r="20" spans="2:11" x14ac:dyDescent="0.25">
      <c r="K20" s="25"/>
    </row>
  </sheetData>
  <hyperlinks>
    <hyperlink ref="B1" r:id="rId1" display="https://www.nve.no/energi/energisystem/energibruk/energieffektivisering/" xr:uid="{89A96ECF-0336-410A-8D87-6B317457C8A0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5F9B-00C3-4613-81B2-B0996E142040}">
  <dimension ref="A1:AJ60"/>
  <sheetViews>
    <sheetView zoomScale="80" zoomScaleNormal="80" workbookViewId="0">
      <pane xSplit="1" ySplit="5" topLeftCell="C6" activePane="bottomRight" state="frozen"/>
      <selection pane="topRight" activeCell="N31" sqref="N31"/>
      <selection pane="bottomLeft" activeCell="N31" sqref="N31"/>
      <selection pane="bottomRight" activeCell="S73" sqref="S73"/>
    </sheetView>
  </sheetViews>
  <sheetFormatPr baseColWidth="10" defaultColWidth="9.42578125" defaultRowHeight="15" x14ac:dyDescent="0.25"/>
  <cols>
    <col min="1" max="1" width="54.42578125" customWidth="1"/>
    <col min="2" max="2" width="21.42578125" customWidth="1"/>
    <col min="3" max="3" width="13.5703125" bestFit="1" customWidth="1"/>
    <col min="4" max="5" width="11.5703125" customWidth="1"/>
    <col min="6" max="7" width="13.5703125" customWidth="1"/>
    <col min="8" max="9" width="11.5703125" customWidth="1"/>
    <col min="10" max="10" width="19.5703125" customWidth="1"/>
    <col min="11" max="11" width="33" style="33" customWidth="1"/>
    <col min="12" max="12" width="15.5703125" customWidth="1"/>
    <col min="13" max="16" width="16.5703125" customWidth="1"/>
    <col min="17" max="17" width="19.5703125" customWidth="1"/>
    <col min="18" max="18" width="8.42578125" customWidth="1"/>
    <col min="19" max="19" width="15.5703125" customWidth="1"/>
    <col min="20" max="20" width="15.42578125" customWidth="1"/>
    <col min="21" max="21" width="13.5703125" customWidth="1"/>
    <col min="22" max="22" width="10.5703125" customWidth="1"/>
    <col min="23" max="23" width="12.42578125" customWidth="1"/>
    <col min="24" max="24" width="18.42578125" customWidth="1"/>
    <col min="25" max="25" width="10.5703125" customWidth="1"/>
    <col min="26" max="26" width="17.5703125" customWidth="1"/>
    <col min="27" max="27" width="13.5703125" customWidth="1"/>
    <col min="28" max="28" width="21.5703125" customWidth="1"/>
    <col min="29" max="29" width="16.42578125" customWidth="1"/>
    <col min="30" max="30" width="14.5703125" customWidth="1"/>
    <col min="31" max="31" width="15" customWidth="1"/>
    <col min="32" max="32" width="20.5703125" customWidth="1"/>
    <col min="33" max="33" width="17.42578125" customWidth="1"/>
  </cols>
  <sheetData>
    <row r="1" spans="1:36" ht="18.75" x14ac:dyDescent="0.3">
      <c r="A1" s="2" t="s">
        <v>4</v>
      </c>
      <c r="C1" s="12"/>
      <c r="D1" s="12"/>
      <c r="E1" s="12"/>
      <c r="F1" s="13"/>
      <c r="G1" s="13"/>
      <c r="H1" s="13"/>
      <c r="I1" s="13"/>
      <c r="J1" s="13"/>
      <c r="K1" s="14"/>
    </row>
    <row r="2" spans="1:36" x14ac:dyDescent="0.25">
      <c r="A2" s="4" t="s">
        <v>0</v>
      </c>
      <c r="C2" s="12"/>
      <c r="D2" s="12"/>
      <c r="E2" s="12"/>
      <c r="F2" s="13"/>
      <c r="G2" s="13"/>
      <c r="H2" s="13"/>
      <c r="I2" s="13"/>
      <c r="J2" s="13"/>
      <c r="K2" s="14"/>
    </row>
    <row r="3" spans="1:36" x14ac:dyDescent="0.25">
      <c r="B3" s="6" t="s">
        <v>5</v>
      </c>
      <c r="C3" s="12"/>
      <c r="D3" s="12"/>
      <c r="E3" s="12"/>
      <c r="F3" s="13"/>
      <c r="G3" s="13"/>
      <c r="H3" s="13"/>
      <c r="I3" s="13"/>
      <c r="J3" s="13"/>
      <c r="K3" s="14"/>
      <c r="M3" s="8"/>
      <c r="N3" s="8"/>
      <c r="O3" s="8"/>
      <c r="P3" s="8"/>
      <c r="Q3" s="8"/>
    </row>
    <row r="4" spans="1:36" ht="18.75" x14ac:dyDescent="0.3">
      <c r="A4" s="97">
        <v>2025</v>
      </c>
      <c r="B4" s="24">
        <v>2025</v>
      </c>
      <c r="C4" s="12"/>
      <c r="D4" s="12"/>
      <c r="E4" s="12"/>
      <c r="F4" s="13"/>
      <c r="G4" s="13"/>
      <c r="H4" s="13"/>
      <c r="I4" s="13"/>
      <c r="J4" s="13"/>
      <c r="K4" s="14"/>
    </row>
    <row r="5" spans="1:36" s="15" customFormat="1" x14ac:dyDescent="0.25">
      <c r="B5" s="16" t="s">
        <v>6</v>
      </c>
      <c r="C5" s="17" t="s">
        <v>7</v>
      </c>
      <c r="D5" s="17" t="s">
        <v>8</v>
      </c>
      <c r="E5" s="17" t="s">
        <v>9</v>
      </c>
      <c r="F5" s="18" t="s">
        <v>10</v>
      </c>
      <c r="G5" s="18" t="s">
        <v>11</v>
      </c>
      <c r="H5" s="18" t="s">
        <v>12</v>
      </c>
      <c r="I5" s="18" t="s">
        <v>13</v>
      </c>
      <c r="J5" s="18" t="s">
        <v>14</v>
      </c>
      <c r="K5" s="19" t="s">
        <v>15</v>
      </c>
      <c r="L5" s="6" t="s">
        <v>6</v>
      </c>
      <c r="M5" s="6" t="s">
        <v>16</v>
      </c>
      <c r="N5" s="6" t="s">
        <v>17</v>
      </c>
      <c r="O5" s="6" t="s">
        <v>18</v>
      </c>
      <c r="P5" s="6" t="s">
        <v>19</v>
      </c>
      <c r="Q5" s="6" t="s">
        <v>20</v>
      </c>
      <c r="R5" s="6" t="s">
        <v>21</v>
      </c>
      <c r="S5" s="6" t="s">
        <v>22</v>
      </c>
      <c r="T5" s="6" t="s">
        <v>23</v>
      </c>
      <c r="U5" s="6" t="s">
        <v>24</v>
      </c>
      <c r="V5" s="6" t="s">
        <v>25</v>
      </c>
      <c r="W5" s="6" t="s">
        <v>26</v>
      </c>
      <c r="X5" s="6" t="s">
        <v>27</v>
      </c>
      <c r="Y5" s="6" t="s">
        <v>28</v>
      </c>
      <c r="Z5" s="6" t="s">
        <v>29</v>
      </c>
      <c r="AA5" s="6" t="s">
        <v>30</v>
      </c>
      <c r="AB5" s="6" t="s">
        <v>15</v>
      </c>
      <c r="AC5" s="6" t="s">
        <v>31</v>
      </c>
      <c r="AD5" s="6" t="s">
        <v>32</v>
      </c>
      <c r="AE5" s="6" t="s">
        <v>33</v>
      </c>
      <c r="AF5" s="6" t="s">
        <v>14</v>
      </c>
      <c r="AG5" s="6" t="s">
        <v>34</v>
      </c>
      <c r="AH5" s="6" t="s">
        <v>7</v>
      </c>
      <c r="AI5" s="6" t="s">
        <v>8</v>
      </c>
      <c r="AJ5" s="6" t="s">
        <v>35</v>
      </c>
    </row>
    <row r="6" spans="1:36" x14ac:dyDescent="0.25">
      <c r="A6" s="6" t="s">
        <v>36</v>
      </c>
      <c r="B6" s="28">
        <f>C6+D6+E6+F6+G6+H6+I6+J6+K6</f>
        <v>3134</v>
      </c>
      <c r="C6" s="34">
        <f>AH6</f>
        <v>0</v>
      </c>
      <c r="D6" s="34">
        <f>AI6</f>
        <v>0</v>
      </c>
      <c r="E6" s="34">
        <f>AC6+AD6+AE6+AG6</f>
        <v>0</v>
      </c>
      <c r="F6" s="35">
        <f>U6+Y6+Z6+AA6+P6+Q6</f>
        <v>0</v>
      </c>
      <c r="G6" s="35">
        <f>S6+T6+V6+W6+X6</f>
        <v>1896</v>
      </c>
      <c r="H6" s="35">
        <f>O6+R6</f>
        <v>1238</v>
      </c>
      <c r="I6" s="35">
        <f>M6+N6</f>
        <v>0</v>
      </c>
      <c r="J6" s="35">
        <f>AF6</f>
        <v>0</v>
      </c>
      <c r="K6" s="36">
        <f>AB6</f>
        <v>0</v>
      </c>
      <c r="L6" s="5">
        <v>3134</v>
      </c>
      <c r="M6" s="10">
        <v>0</v>
      </c>
      <c r="N6" s="10">
        <v>0</v>
      </c>
      <c r="O6" s="5">
        <v>1238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5">
        <v>1896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</row>
    <row r="7" spans="1:36" x14ac:dyDescent="0.25">
      <c r="A7" s="6" t="s">
        <v>37</v>
      </c>
      <c r="B7" s="28">
        <f t="shared" ref="B7:B55" si="0">C7+D7+E7+F7+G7+H7+I7+J7+K7</f>
        <v>6358</v>
      </c>
      <c r="C7" s="34">
        <f t="shared" ref="C7:D57" si="1">AH7</f>
        <v>0</v>
      </c>
      <c r="D7" s="34">
        <f t="shared" si="1"/>
        <v>0</v>
      </c>
      <c r="E7" s="34">
        <f t="shared" ref="E7:E57" si="2">AC7+AD7+AE7+AG7</f>
        <v>0</v>
      </c>
      <c r="F7" s="35">
        <f t="shared" ref="F7:F57" si="3">U7+Y7+Z7+AA7+P7+Q7</f>
        <v>0</v>
      </c>
      <c r="G7" s="35">
        <f t="shared" ref="G7:G57" si="4">S7+T7+V7+W7+X7</f>
        <v>6358</v>
      </c>
      <c r="H7" s="35">
        <f t="shared" ref="H7:H57" si="5">O7+R7</f>
        <v>0</v>
      </c>
      <c r="I7" s="35">
        <f t="shared" ref="I7:I57" si="6">M7+N7</f>
        <v>0</v>
      </c>
      <c r="J7" s="35">
        <f t="shared" ref="J7:J57" si="7">AF7</f>
        <v>0</v>
      </c>
      <c r="K7" s="36">
        <f t="shared" ref="K7:K57" si="8">AB7</f>
        <v>0</v>
      </c>
      <c r="L7" s="5">
        <v>6358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5">
        <v>6358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</row>
    <row r="8" spans="1:36" x14ac:dyDescent="0.25">
      <c r="A8" s="6" t="s">
        <v>38</v>
      </c>
      <c r="B8" s="28">
        <f t="shared" si="0"/>
        <v>3866</v>
      </c>
      <c r="C8" s="34">
        <f t="shared" si="1"/>
        <v>0</v>
      </c>
      <c r="D8" s="34">
        <f t="shared" si="1"/>
        <v>0</v>
      </c>
      <c r="E8" s="34">
        <f t="shared" si="2"/>
        <v>0</v>
      </c>
      <c r="F8" s="35">
        <f t="shared" si="3"/>
        <v>254</v>
      </c>
      <c r="G8" s="35">
        <f t="shared" si="4"/>
        <v>901</v>
      </c>
      <c r="H8" s="35">
        <f t="shared" si="5"/>
        <v>1971</v>
      </c>
      <c r="I8" s="35">
        <f t="shared" si="6"/>
        <v>378</v>
      </c>
      <c r="J8" s="35">
        <f t="shared" si="7"/>
        <v>0</v>
      </c>
      <c r="K8" s="36">
        <f t="shared" si="8"/>
        <v>362</v>
      </c>
      <c r="L8" s="5">
        <v>-1891</v>
      </c>
      <c r="M8" s="5">
        <v>275</v>
      </c>
      <c r="N8" s="5">
        <v>103</v>
      </c>
      <c r="O8" s="5">
        <v>1593</v>
      </c>
      <c r="P8" s="5">
        <v>130</v>
      </c>
      <c r="Q8" s="5">
        <v>4</v>
      </c>
      <c r="R8" s="5">
        <v>378</v>
      </c>
      <c r="S8" s="5">
        <v>131</v>
      </c>
      <c r="T8" s="5">
        <v>153</v>
      </c>
      <c r="U8" s="5">
        <v>0</v>
      </c>
      <c r="V8" s="5">
        <v>106</v>
      </c>
      <c r="W8" s="5">
        <v>284</v>
      </c>
      <c r="X8" s="5">
        <v>227</v>
      </c>
      <c r="Y8" s="5">
        <v>3</v>
      </c>
      <c r="Z8" s="5">
        <v>103</v>
      </c>
      <c r="AA8" s="5">
        <v>14</v>
      </c>
      <c r="AB8" s="5">
        <v>362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</row>
    <row r="9" spans="1:36" x14ac:dyDescent="0.25">
      <c r="A9" s="6" t="s">
        <v>39</v>
      </c>
      <c r="B9" s="28">
        <f t="shared" si="0"/>
        <v>408130</v>
      </c>
      <c r="C9" s="34">
        <f t="shared" si="1"/>
        <v>137681</v>
      </c>
      <c r="D9" s="34">
        <f t="shared" si="1"/>
        <v>0</v>
      </c>
      <c r="E9" s="34">
        <f t="shared" si="2"/>
        <v>21661</v>
      </c>
      <c r="F9" s="35">
        <f t="shared" si="3"/>
        <v>132852</v>
      </c>
      <c r="G9" s="35">
        <f t="shared" si="4"/>
        <v>37700</v>
      </c>
      <c r="H9" s="35">
        <f t="shared" si="5"/>
        <v>61995</v>
      </c>
      <c r="I9" s="35">
        <f t="shared" si="6"/>
        <v>8776</v>
      </c>
      <c r="J9" s="35">
        <f t="shared" si="7"/>
        <v>2973</v>
      </c>
      <c r="K9" s="36">
        <f t="shared" si="8"/>
        <v>4492</v>
      </c>
      <c r="L9" s="5">
        <v>326017</v>
      </c>
      <c r="M9" s="5">
        <v>5300</v>
      </c>
      <c r="N9" s="5">
        <v>3476</v>
      </c>
      <c r="O9" s="5">
        <v>47568</v>
      </c>
      <c r="P9" s="5">
        <v>108098</v>
      </c>
      <c r="Q9" s="5">
        <v>17213</v>
      </c>
      <c r="R9" s="5">
        <v>14427</v>
      </c>
      <c r="S9" s="5">
        <v>30856</v>
      </c>
      <c r="T9" s="5">
        <v>2295</v>
      </c>
      <c r="U9" s="5">
        <v>18</v>
      </c>
      <c r="V9" s="5">
        <v>1108</v>
      </c>
      <c r="W9" s="5">
        <v>2970</v>
      </c>
      <c r="X9" s="5">
        <v>471</v>
      </c>
      <c r="Y9" s="5">
        <v>1054</v>
      </c>
      <c r="Z9" s="5">
        <v>3412</v>
      </c>
      <c r="AA9" s="5">
        <v>3057</v>
      </c>
      <c r="AB9" s="5">
        <v>4492</v>
      </c>
      <c r="AC9" s="5">
        <v>12209</v>
      </c>
      <c r="AD9" s="5">
        <v>6347</v>
      </c>
      <c r="AE9" s="5">
        <v>926</v>
      </c>
      <c r="AF9" s="5">
        <v>2973</v>
      </c>
      <c r="AG9" s="5">
        <v>2179</v>
      </c>
      <c r="AH9" s="5">
        <v>137681</v>
      </c>
      <c r="AI9" s="10">
        <v>0</v>
      </c>
      <c r="AJ9" s="10">
        <v>0</v>
      </c>
    </row>
    <row r="10" spans="1:36" x14ac:dyDescent="0.25">
      <c r="A10" s="6" t="s">
        <v>40</v>
      </c>
      <c r="B10" s="28">
        <f t="shared" si="0"/>
        <v>260693</v>
      </c>
      <c r="C10" s="34">
        <f t="shared" si="1"/>
        <v>1076</v>
      </c>
      <c r="D10" s="34">
        <f t="shared" si="1"/>
        <v>7690</v>
      </c>
      <c r="E10" s="34">
        <f t="shared" si="2"/>
        <v>5345</v>
      </c>
      <c r="F10" s="35">
        <f t="shared" si="3"/>
        <v>120740</v>
      </c>
      <c r="G10" s="35">
        <f t="shared" si="4"/>
        <v>93219</v>
      </c>
      <c r="H10" s="35">
        <f t="shared" si="5"/>
        <v>5486</v>
      </c>
      <c r="I10" s="35">
        <f t="shared" si="6"/>
        <v>515</v>
      </c>
      <c r="J10" s="35">
        <f t="shared" si="7"/>
        <v>1856</v>
      </c>
      <c r="K10" s="36">
        <f t="shared" si="8"/>
        <v>24766</v>
      </c>
      <c r="L10" s="5">
        <v>763</v>
      </c>
      <c r="M10" s="5">
        <v>464</v>
      </c>
      <c r="N10" s="5">
        <v>51</v>
      </c>
      <c r="O10" s="5">
        <v>1659</v>
      </c>
      <c r="P10" s="5">
        <v>101985</v>
      </c>
      <c r="Q10" s="5">
        <v>15653</v>
      </c>
      <c r="R10" s="5">
        <v>3827</v>
      </c>
      <c r="S10" s="5">
        <v>40987</v>
      </c>
      <c r="T10" s="5">
        <v>6980</v>
      </c>
      <c r="U10" s="5">
        <v>4</v>
      </c>
      <c r="V10" s="5">
        <v>7647</v>
      </c>
      <c r="W10" s="5">
        <v>20926</v>
      </c>
      <c r="X10" s="5">
        <v>16679</v>
      </c>
      <c r="Y10" s="5">
        <v>146</v>
      </c>
      <c r="Z10" s="10">
        <v>0</v>
      </c>
      <c r="AA10" s="5">
        <v>2952</v>
      </c>
      <c r="AB10" s="5">
        <v>24766</v>
      </c>
      <c r="AC10" s="5">
        <v>3156</v>
      </c>
      <c r="AD10" s="5">
        <v>140</v>
      </c>
      <c r="AE10" s="5">
        <v>39</v>
      </c>
      <c r="AF10" s="5">
        <v>1856</v>
      </c>
      <c r="AG10" s="5">
        <v>2010</v>
      </c>
      <c r="AH10" s="5">
        <v>1076</v>
      </c>
      <c r="AI10" s="5">
        <v>7690</v>
      </c>
      <c r="AJ10" s="10">
        <v>0</v>
      </c>
    </row>
    <row r="11" spans="1:36" x14ac:dyDescent="0.25">
      <c r="A11" s="6" t="s">
        <v>41</v>
      </c>
      <c r="B11" s="28">
        <f t="shared" si="0"/>
        <v>644</v>
      </c>
      <c r="C11" s="34">
        <f t="shared" si="1"/>
        <v>0</v>
      </c>
      <c r="D11" s="34">
        <f t="shared" si="1"/>
        <v>0</v>
      </c>
      <c r="E11" s="34">
        <f t="shared" si="2"/>
        <v>0</v>
      </c>
      <c r="F11" s="35">
        <f t="shared" si="3"/>
        <v>0</v>
      </c>
      <c r="G11" s="35">
        <f t="shared" si="4"/>
        <v>0</v>
      </c>
      <c r="H11" s="35">
        <f t="shared" si="5"/>
        <v>0</v>
      </c>
      <c r="I11" s="35">
        <f t="shared" si="6"/>
        <v>644</v>
      </c>
      <c r="J11" s="35">
        <f t="shared" si="7"/>
        <v>0</v>
      </c>
      <c r="K11" s="36">
        <f t="shared" si="8"/>
        <v>0</v>
      </c>
      <c r="L11" s="5">
        <v>-284</v>
      </c>
      <c r="M11" s="5">
        <v>464</v>
      </c>
      <c r="N11" s="5">
        <v>180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</row>
    <row r="12" spans="1:36" x14ac:dyDescent="0.25">
      <c r="A12" s="6" t="s">
        <v>42</v>
      </c>
      <c r="B12" s="28">
        <f t="shared" si="0"/>
        <v>241893</v>
      </c>
      <c r="C12" s="34">
        <f t="shared" si="1"/>
        <v>0</v>
      </c>
      <c r="D12" s="34">
        <f t="shared" si="1"/>
        <v>0</v>
      </c>
      <c r="E12" s="34">
        <f t="shared" si="2"/>
        <v>0</v>
      </c>
      <c r="F12" s="35">
        <f t="shared" si="3"/>
        <v>120781</v>
      </c>
      <c r="G12" s="35">
        <f t="shared" si="4"/>
        <v>92893</v>
      </c>
      <c r="H12" s="35">
        <f t="shared" si="5"/>
        <v>6983</v>
      </c>
      <c r="I12" s="35">
        <f t="shared" si="6"/>
        <v>0</v>
      </c>
      <c r="J12" s="35">
        <f t="shared" si="7"/>
        <v>0</v>
      </c>
      <c r="K12" s="36">
        <f t="shared" si="8"/>
        <v>21236</v>
      </c>
      <c r="L12" s="5">
        <v>713</v>
      </c>
      <c r="M12" s="10">
        <v>0</v>
      </c>
      <c r="N12" s="10">
        <v>0</v>
      </c>
      <c r="O12" s="10">
        <v>0</v>
      </c>
      <c r="P12" s="5">
        <v>101985</v>
      </c>
      <c r="Q12" s="5">
        <v>15653</v>
      </c>
      <c r="R12" s="5">
        <v>6983</v>
      </c>
      <c r="S12" s="5">
        <v>40500</v>
      </c>
      <c r="T12" s="5">
        <v>6980</v>
      </c>
      <c r="U12" s="5">
        <v>4</v>
      </c>
      <c r="V12" s="5">
        <v>7808</v>
      </c>
      <c r="W12" s="5">
        <v>20926</v>
      </c>
      <c r="X12" s="5">
        <v>16679</v>
      </c>
      <c r="Y12" s="5">
        <v>187</v>
      </c>
      <c r="Z12" s="10">
        <v>0</v>
      </c>
      <c r="AA12" s="5">
        <v>2952</v>
      </c>
      <c r="AB12" s="5">
        <v>21236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</row>
    <row r="13" spans="1:36" x14ac:dyDescent="0.25">
      <c r="A13" s="6" t="s">
        <v>43</v>
      </c>
      <c r="B13" s="28">
        <f t="shared" si="0"/>
        <v>1177</v>
      </c>
      <c r="C13" s="34">
        <f t="shared" si="1"/>
        <v>932</v>
      </c>
      <c r="D13" s="34">
        <f t="shared" si="1"/>
        <v>0</v>
      </c>
      <c r="E13" s="34">
        <f t="shared" si="2"/>
        <v>1</v>
      </c>
      <c r="F13" s="35">
        <f t="shared" si="3"/>
        <v>0</v>
      </c>
      <c r="G13" s="35">
        <f t="shared" si="4"/>
        <v>20</v>
      </c>
      <c r="H13" s="35">
        <f t="shared" si="5"/>
        <v>0</v>
      </c>
      <c r="I13" s="35">
        <f t="shared" si="6"/>
        <v>224</v>
      </c>
      <c r="J13" s="35">
        <f t="shared" si="7"/>
        <v>0</v>
      </c>
      <c r="K13" s="36">
        <f t="shared" si="8"/>
        <v>0</v>
      </c>
      <c r="L13" s="5">
        <v>688</v>
      </c>
      <c r="M13" s="10">
        <v>0</v>
      </c>
      <c r="N13" s="5">
        <v>224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5">
        <v>20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5">
        <v>1</v>
      </c>
      <c r="AF13" s="10">
        <v>0</v>
      </c>
      <c r="AG13" s="10">
        <v>0</v>
      </c>
      <c r="AH13" s="5">
        <v>932</v>
      </c>
      <c r="AI13" s="10">
        <v>0</v>
      </c>
      <c r="AJ13" s="10">
        <v>0</v>
      </c>
    </row>
    <row r="14" spans="1:36" x14ac:dyDescent="0.25">
      <c r="A14" s="6" t="s">
        <v>44</v>
      </c>
      <c r="B14" s="28">
        <f t="shared" si="0"/>
        <v>8744</v>
      </c>
      <c r="C14" s="34">
        <f t="shared" si="1"/>
        <v>1338</v>
      </c>
      <c r="D14" s="34">
        <f t="shared" si="1"/>
        <v>2441</v>
      </c>
      <c r="E14" s="34">
        <f t="shared" si="2"/>
        <v>2142</v>
      </c>
      <c r="F14" s="35">
        <f t="shared" si="3"/>
        <v>6</v>
      </c>
      <c r="G14" s="35">
        <f t="shared" si="4"/>
        <v>139</v>
      </c>
      <c r="H14" s="35">
        <f t="shared" si="5"/>
        <v>1557</v>
      </c>
      <c r="I14" s="35">
        <f t="shared" si="6"/>
        <v>0</v>
      </c>
      <c r="J14" s="35">
        <f t="shared" si="7"/>
        <v>1121</v>
      </c>
      <c r="K14" s="36">
        <f t="shared" si="8"/>
        <v>0</v>
      </c>
      <c r="L14" s="5">
        <v>-1184</v>
      </c>
      <c r="M14" s="10">
        <v>0</v>
      </c>
      <c r="N14" s="10">
        <v>0</v>
      </c>
      <c r="O14" s="5">
        <v>1554</v>
      </c>
      <c r="P14" s="10">
        <v>0</v>
      </c>
      <c r="Q14" s="10">
        <v>0</v>
      </c>
      <c r="R14" s="5">
        <v>3</v>
      </c>
      <c r="S14" s="10">
        <v>0</v>
      </c>
      <c r="T14" s="10">
        <v>0</v>
      </c>
      <c r="U14" s="10">
        <v>0</v>
      </c>
      <c r="V14" s="5">
        <v>139</v>
      </c>
      <c r="W14" s="10">
        <v>0</v>
      </c>
      <c r="X14" s="10">
        <v>0</v>
      </c>
      <c r="Y14" s="5">
        <v>6</v>
      </c>
      <c r="Z14" s="10">
        <v>0</v>
      </c>
      <c r="AA14" s="10">
        <v>0</v>
      </c>
      <c r="AB14" s="10">
        <v>0</v>
      </c>
      <c r="AC14" s="5">
        <v>905</v>
      </c>
      <c r="AD14" s="5">
        <v>3</v>
      </c>
      <c r="AE14" s="5">
        <v>20</v>
      </c>
      <c r="AF14" s="5">
        <v>1121</v>
      </c>
      <c r="AG14" s="5">
        <v>1214</v>
      </c>
      <c r="AH14" s="5">
        <v>1338</v>
      </c>
      <c r="AI14" s="5">
        <v>2441</v>
      </c>
      <c r="AJ14" s="10">
        <v>0</v>
      </c>
    </row>
    <row r="15" spans="1:36" x14ac:dyDescent="0.25">
      <c r="A15" s="6" t="s">
        <v>45</v>
      </c>
      <c r="B15" s="28">
        <f t="shared" si="0"/>
        <v>10595</v>
      </c>
      <c r="C15" s="34">
        <f t="shared" si="1"/>
        <v>1195</v>
      </c>
      <c r="D15" s="34">
        <f t="shared" si="1"/>
        <v>5248</v>
      </c>
      <c r="E15" s="34">
        <f t="shared" si="2"/>
        <v>3202</v>
      </c>
      <c r="F15" s="35">
        <f t="shared" si="3"/>
        <v>36</v>
      </c>
      <c r="G15" s="35">
        <f t="shared" si="4"/>
        <v>1</v>
      </c>
      <c r="H15" s="35">
        <f t="shared" si="5"/>
        <v>171</v>
      </c>
      <c r="I15" s="35">
        <f t="shared" si="6"/>
        <v>7</v>
      </c>
      <c r="J15" s="35">
        <f t="shared" si="7"/>
        <v>735</v>
      </c>
      <c r="K15" s="36">
        <f t="shared" si="8"/>
        <v>0</v>
      </c>
      <c r="L15" s="5">
        <v>-100</v>
      </c>
      <c r="M15" s="10">
        <v>0</v>
      </c>
      <c r="N15" s="5">
        <v>7</v>
      </c>
      <c r="O15" s="5">
        <v>104</v>
      </c>
      <c r="P15" s="10">
        <v>0</v>
      </c>
      <c r="Q15" s="10">
        <v>0</v>
      </c>
      <c r="R15" s="5">
        <v>67</v>
      </c>
      <c r="S15" s="10">
        <v>0</v>
      </c>
      <c r="T15" s="10">
        <v>0</v>
      </c>
      <c r="U15" s="10">
        <v>0</v>
      </c>
      <c r="V15" s="5">
        <v>1</v>
      </c>
      <c r="W15" s="10">
        <v>0</v>
      </c>
      <c r="X15" s="10">
        <v>0</v>
      </c>
      <c r="Y15" s="5">
        <v>36</v>
      </c>
      <c r="Z15" s="10">
        <v>0</v>
      </c>
      <c r="AA15" s="10">
        <v>0</v>
      </c>
      <c r="AB15" s="10">
        <v>0</v>
      </c>
      <c r="AC15" s="5">
        <v>2251</v>
      </c>
      <c r="AD15" s="5">
        <v>136</v>
      </c>
      <c r="AE15" s="5">
        <v>19</v>
      </c>
      <c r="AF15" s="5">
        <v>735</v>
      </c>
      <c r="AG15" s="5">
        <v>796</v>
      </c>
      <c r="AH15" s="5">
        <v>1195</v>
      </c>
      <c r="AI15" s="5">
        <v>5248</v>
      </c>
      <c r="AJ15" s="10">
        <v>0</v>
      </c>
    </row>
    <row r="16" spans="1:36" x14ac:dyDescent="0.25">
      <c r="A16" s="6" t="s">
        <v>46</v>
      </c>
      <c r="B16" s="28">
        <f t="shared" si="0"/>
        <v>7103</v>
      </c>
      <c r="C16" s="34">
        <f t="shared" si="1"/>
        <v>0</v>
      </c>
      <c r="D16" s="34">
        <f t="shared" si="1"/>
        <v>0</v>
      </c>
      <c r="E16" s="34">
        <f t="shared" si="2"/>
        <v>0</v>
      </c>
      <c r="F16" s="35">
        <f t="shared" si="3"/>
        <v>0</v>
      </c>
      <c r="G16" s="35">
        <f t="shared" si="4"/>
        <v>486</v>
      </c>
      <c r="H16" s="35">
        <f t="shared" si="5"/>
        <v>3087</v>
      </c>
      <c r="I16" s="35">
        <f t="shared" si="6"/>
        <v>0</v>
      </c>
      <c r="J16" s="35">
        <f t="shared" si="7"/>
        <v>0</v>
      </c>
      <c r="K16" s="36">
        <f t="shared" si="8"/>
        <v>3530</v>
      </c>
      <c r="L16" s="5">
        <v>930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5">
        <v>3087</v>
      </c>
      <c r="S16" s="5">
        <v>486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5">
        <v>3530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</row>
    <row r="17" spans="1:36" s="22" customFormat="1" x14ac:dyDescent="0.25">
      <c r="A17" s="21" t="s">
        <v>47</v>
      </c>
      <c r="B17" s="37">
        <f t="shared" si="0"/>
        <v>61386</v>
      </c>
      <c r="C17" s="38">
        <f t="shared" si="1"/>
        <v>13714</v>
      </c>
      <c r="D17" s="38">
        <f t="shared" si="1"/>
        <v>156</v>
      </c>
      <c r="E17" s="38">
        <f t="shared" si="2"/>
        <v>14</v>
      </c>
      <c r="F17" s="39">
        <f t="shared" si="3"/>
        <v>30</v>
      </c>
      <c r="G17" s="39">
        <f t="shared" si="4"/>
        <v>3351</v>
      </c>
      <c r="H17" s="39">
        <f t="shared" si="5"/>
        <v>38294</v>
      </c>
      <c r="I17" s="39">
        <f t="shared" si="6"/>
        <v>0</v>
      </c>
      <c r="J17" s="39">
        <f t="shared" si="7"/>
        <v>0</v>
      </c>
      <c r="K17" s="40">
        <f t="shared" si="8"/>
        <v>5827</v>
      </c>
      <c r="L17" s="5">
        <v>61386</v>
      </c>
      <c r="M17" s="10">
        <v>0</v>
      </c>
      <c r="N17" s="10">
        <v>0</v>
      </c>
      <c r="O17" s="5">
        <v>38062</v>
      </c>
      <c r="P17" s="10">
        <v>0</v>
      </c>
      <c r="Q17" s="10">
        <v>0</v>
      </c>
      <c r="R17" s="5">
        <v>232</v>
      </c>
      <c r="S17" s="10">
        <v>0</v>
      </c>
      <c r="T17" s="10">
        <v>0</v>
      </c>
      <c r="U17" s="10">
        <v>0</v>
      </c>
      <c r="V17" s="5">
        <v>43</v>
      </c>
      <c r="W17" s="10">
        <v>0</v>
      </c>
      <c r="X17" s="5">
        <v>3308</v>
      </c>
      <c r="Y17" s="5">
        <v>30</v>
      </c>
      <c r="Z17" s="10">
        <v>0</v>
      </c>
      <c r="AA17" s="10">
        <v>0</v>
      </c>
      <c r="AB17" s="5">
        <v>5827</v>
      </c>
      <c r="AC17" s="10">
        <v>0</v>
      </c>
      <c r="AD17" s="5">
        <v>14</v>
      </c>
      <c r="AE17" s="10">
        <v>0</v>
      </c>
      <c r="AF17" s="10">
        <v>0</v>
      </c>
      <c r="AG17" s="10">
        <v>0</v>
      </c>
      <c r="AH17" s="5">
        <v>13714</v>
      </c>
      <c r="AI17" s="5">
        <v>156</v>
      </c>
      <c r="AJ17" s="10">
        <v>0</v>
      </c>
    </row>
    <row r="18" spans="1:36" x14ac:dyDescent="0.25">
      <c r="A18" s="6" t="s">
        <v>48</v>
      </c>
      <c r="B18" s="28">
        <f t="shared" si="0"/>
        <v>52372</v>
      </c>
      <c r="C18" s="34">
        <f t="shared" si="1"/>
        <v>11077</v>
      </c>
      <c r="D18" s="34">
        <f t="shared" si="1"/>
        <v>7</v>
      </c>
      <c r="E18" s="34">
        <f t="shared" si="2"/>
        <v>9</v>
      </c>
      <c r="F18" s="35">
        <f t="shared" si="3"/>
        <v>7</v>
      </c>
      <c r="G18" s="35">
        <f t="shared" si="4"/>
        <v>3347</v>
      </c>
      <c r="H18" s="35">
        <f t="shared" si="5"/>
        <v>37925</v>
      </c>
      <c r="I18" s="35">
        <f t="shared" si="6"/>
        <v>0</v>
      </c>
      <c r="J18" s="35">
        <f t="shared" si="7"/>
        <v>0</v>
      </c>
      <c r="K18" s="36">
        <f t="shared" si="8"/>
        <v>0</v>
      </c>
      <c r="L18" s="5">
        <v>52372</v>
      </c>
      <c r="M18" s="10">
        <v>0</v>
      </c>
      <c r="N18" s="10">
        <v>0</v>
      </c>
      <c r="O18" s="5">
        <v>37924</v>
      </c>
      <c r="P18" s="10">
        <v>0</v>
      </c>
      <c r="Q18" s="10">
        <v>0</v>
      </c>
      <c r="R18" s="5">
        <v>1</v>
      </c>
      <c r="S18" s="10">
        <v>0</v>
      </c>
      <c r="T18" s="10">
        <v>0</v>
      </c>
      <c r="U18" s="10">
        <v>0</v>
      </c>
      <c r="V18" s="5">
        <v>39</v>
      </c>
      <c r="W18" s="10">
        <v>0</v>
      </c>
      <c r="X18" s="5">
        <v>3308</v>
      </c>
      <c r="Y18" s="5">
        <v>7</v>
      </c>
      <c r="Z18" s="10">
        <v>0</v>
      </c>
      <c r="AA18" s="10">
        <v>0</v>
      </c>
      <c r="AB18" s="10">
        <v>0</v>
      </c>
      <c r="AC18" s="10">
        <v>0</v>
      </c>
      <c r="AD18" s="5">
        <v>9</v>
      </c>
      <c r="AE18" s="10">
        <v>0</v>
      </c>
      <c r="AF18" s="10">
        <v>0</v>
      </c>
      <c r="AG18" s="10">
        <v>0</v>
      </c>
      <c r="AH18" s="5">
        <v>11077</v>
      </c>
      <c r="AI18" s="5">
        <v>7</v>
      </c>
      <c r="AJ18" s="10">
        <v>0</v>
      </c>
    </row>
    <row r="19" spans="1:36" x14ac:dyDescent="0.25">
      <c r="A19" s="6" t="s">
        <v>49</v>
      </c>
      <c r="B19" s="28">
        <f t="shared" si="0"/>
        <v>5</v>
      </c>
      <c r="C19" s="34">
        <f t="shared" si="1"/>
        <v>4</v>
      </c>
      <c r="D19" s="34">
        <f t="shared" si="1"/>
        <v>0</v>
      </c>
      <c r="E19" s="34">
        <f t="shared" si="2"/>
        <v>0</v>
      </c>
      <c r="F19" s="35">
        <f t="shared" si="3"/>
        <v>0</v>
      </c>
      <c r="G19" s="35">
        <f t="shared" si="4"/>
        <v>1</v>
      </c>
      <c r="H19" s="35">
        <f t="shared" si="5"/>
        <v>0</v>
      </c>
      <c r="I19" s="35">
        <f t="shared" si="6"/>
        <v>0</v>
      </c>
      <c r="J19" s="35">
        <f t="shared" si="7"/>
        <v>0</v>
      </c>
      <c r="K19" s="36">
        <f t="shared" si="8"/>
        <v>0</v>
      </c>
      <c r="L19" s="5">
        <v>6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5">
        <v>1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5">
        <v>0</v>
      </c>
      <c r="AE19" s="10">
        <v>0</v>
      </c>
      <c r="AF19" s="10">
        <v>0</v>
      </c>
      <c r="AG19" s="10">
        <v>0</v>
      </c>
      <c r="AH19" s="5">
        <v>4</v>
      </c>
      <c r="AI19" s="10">
        <v>0</v>
      </c>
      <c r="AJ19" s="10">
        <v>0</v>
      </c>
    </row>
    <row r="20" spans="1:36" x14ac:dyDescent="0.25">
      <c r="A20" s="6" t="s">
        <v>50</v>
      </c>
      <c r="B20" s="28">
        <f t="shared" si="0"/>
        <v>6446</v>
      </c>
      <c r="C20" s="34">
        <f t="shared" si="1"/>
        <v>382</v>
      </c>
      <c r="D20" s="34">
        <f t="shared" si="1"/>
        <v>0</v>
      </c>
      <c r="E20" s="34">
        <f t="shared" si="2"/>
        <v>0</v>
      </c>
      <c r="F20" s="35">
        <f t="shared" si="3"/>
        <v>0</v>
      </c>
      <c r="G20" s="35">
        <f t="shared" si="4"/>
        <v>1</v>
      </c>
      <c r="H20" s="35">
        <f t="shared" si="5"/>
        <v>236</v>
      </c>
      <c r="I20" s="35">
        <f t="shared" si="6"/>
        <v>0</v>
      </c>
      <c r="J20" s="35">
        <f t="shared" si="7"/>
        <v>0</v>
      </c>
      <c r="K20" s="36">
        <f t="shared" si="8"/>
        <v>5827</v>
      </c>
      <c r="L20" s="5">
        <v>6446</v>
      </c>
      <c r="M20" s="10">
        <v>0</v>
      </c>
      <c r="N20" s="10">
        <v>0</v>
      </c>
      <c r="O20" s="5">
        <v>7</v>
      </c>
      <c r="P20" s="10">
        <v>0</v>
      </c>
      <c r="Q20" s="10">
        <v>0</v>
      </c>
      <c r="R20" s="5">
        <v>229</v>
      </c>
      <c r="S20" s="10">
        <v>0</v>
      </c>
      <c r="T20" s="10">
        <v>0</v>
      </c>
      <c r="U20" s="10">
        <v>0</v>
      </c>
      <c r="V20" s="5">
        <v>1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5">
        <v>5827</v>
      </c>
      <c r="AC20" s="10">
        <v>0</v>
      </c>
      <c r="AD20" s="5">
        <v>0</v>
      </c>
      <c r="AE20" s="10">
        <v>0</v>
      </c>
      <c r="AF20" s="10">
        <v>0</v>
      </c>
      <c r="AG20" s="10">
        <v>0</v>
      </c>
      <c r="AH20" s="5">
        <v>382</v>
      </c>
      <c r="AI20" s="10">
        <v>0</v>
      </c>
      <c r="AJ20" s="10">
        <v>0</v>
      </c>
    </row>
    <row r="21" spans="1:36" x14ac:dyDescent="0.25">
      <c r="A21" s="6" t="s">
        <v>51</v>
      </c>
      <c r="B21" s="28">
        <f t="shared" si="0"/>
        <v>1397</v>
      </c>
      <c r="C21" s="34">
        <f t="shared" si="1"/>
        <v>1397</v>
      </c>
      <c r="D21" s="34">
        <f t="shared" si="1"/>
        <v>0</v>
      </c>
      <c r="E21" s="34">
        <f t="shared" si="2"/>
        <v>0</v>
      </c>
      <c r="F21" s="35">
        <f t="shared" si="3"/>
        <v>0</v>
      </c>
      <c r="G21" s="35">
        <f t="shared" si="4"/>
        <v>0</v>
      </c>
      <c r="H21" s="35">
        <f t="shared" si="5"/>
        <v>0</v>
      </c>
      <c r="I21" s="35">
        <f t="shared" si="6"/>
        <v>0</v>
      </c>
      <c r="J21" s="35">
        <f t="shared" si="7"/>
        <v>0</v>
      </c>
      <c r="K21" s="36">
        <f t="shared" si="8"/>
        <v>0</v>
      </c>
      <c r="L21" s="5">
        <v>1397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5">
        <v>1397</v>
      </c>
      <c r="AI21" s="10">
        <v>0</v>
      </c>
      <c r="AJ21" s="10">
        <v>0</v>
      </c>
    </row>
    <row r="22" spans="1:36" x14ac:dyDescent="0.25">
      <c r="A22" s="6" t="s">
        <v>52</v>
      </c>
      <c r="B22" s="28">
        <f t="shared" si="0"/>
        <v>669</v>
      </c>
      <c r="C22" s="34">
        <f t="shared" si="1"/>
        <v>669</v>
      </c>
      <c r="D22" s="34">
        <f t="shared" si="1"/>
        <v>0</v>
      </c>
      <c r="E22" s="34">
        <f t="shared" si="2"/>
        <v>0</v>
      </c>
      <c r="F22" s="35">
        <f t="shared" si="3"/>
        <v>0</v>
      </c>
      <c r="G22" s="35">
        <f t="shared" si="4"/>
        <v>0</v>
      </c>
      <c r="H22" s="35">
        <f t="shared" si="5"/>
        <v>0</v>
      </c>
      <c r="I22" s="35">
        <f t="shared" si="6"/>
        <v>0</v>
      </c>
      <c r="J22" s="35">
        <f t="shared" si="7"/>
        <v>0</v>
      </c>
      <c r="K22" s="36">
        <f t="shared" si="8"/>
        <v>0</v>
      </c>
      <c r="L22" s="5">
        <v>669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5">
        <v>669</v>
      </c>
      <c r="AI22" s="10">
        <v>0</v>
      </c>
      <c r="AJ22" s="10">
        <v>0</v>
      </c>
    </row>
    <row r="23" spans="1:36" x14ac:dyDescent="0.25">
      <c r="A23" s="6" t="s">
        <v>53</v>
      </c>
      <c r="B23" s="28">
        <f t="shared" si="0"/>
        <v>0</v>
      </c>
      <c r="C23" s="34">
        <f t="shared" si="1"/>
        <v>0</v>
      </c>
      <c r="D23" s="34">
        <f t="shared" si="1"/>
        <v>0</v>
      </c>
      <c r="E23" s="34">
        <f t="shared" si="2"/>
        <v>0</v>
      </c>
      <c r="F23" s="35">
        <f t="shared" si="3"/>
        <v>0</v>
      </c>
      <c r="G23" s="35">
        <f t="shared" si="4"/>
        <v>0</v>
      </c>
      <c r="H23" s="35">
        <f t="shared" si="5"/>
        <v>0</v>
      </c>
      <c r="I23" s="35">
        <f t="shared" si="6"/>
        <v>0</v>
      </c>
      <c r="J23" s="35">
        <f t="shared" si="7"/>
        <v>0</v>
      </c>
      <c r="K23" s="36">
        <f t="shared" si="8"/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</row>
    <row r="24" spans="1:36" x14ac:dyDescent="0.25">
      <c r="A24" s="6" t="s">
        <v>54</v>
      </c>
      <c r="B24" s="28">
        <f t="shared" si="0"/>
        <v>131</v>
      </c>
      <c r="C24" s="34">
        <f t="shared" si="1"/>
        <v>0</v>
      </c>
      <c r="D24" s="34">
        <f t="shared" si="1"/>
        <v>0</v>
      </c>
      <c r="E24" s="34">
        <f t="shared" si="2"/>
        <v>0</v>
      </c>
      <c r="F24" s="35">
        <f t="shared" si="3"/>
        <v>0</v>
      </c>
      <c r="G24" s="35">
        <f t="shared" si="4"/>
        <v>0</v>
      </c>
      <c r="H24" s="35">
        <f t="shared" si="5"/>
        <v>131</v>
      </c>
      <c r="I24" s="35">
        <f t="shared" si="6"/>
        <v>0</v>
      </c>
      <c r="J24" s="35">
        <f t="shared" si="7"/>
        <v>0</v>
      </c>
      <c r="K24" s="36">
        <f t="shared" si="8"/>
        <v>0</v>
      </c>
      <c r="L24" s="5">
        <v>131</v>
      </c>
      <c r="M24" s="10">
        <v>0</v>
      </c>
      <c r="N24" s="10">
        <v>0</v>
      </c>
      <c r="O24" s="5">
        <v>131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</row>
    <row r="25" spans="1:36" x14ac:dyDescent="0.25">
      <c r="A25" s="6" t="s">
        <v>55</v>
      </c>
      <c r="B25" s="28">
        <f t="shared" si="0"/>
        <v>141</v>
      </c>
      <c r="C25" s="34">
        <f t="shared" si="1"/>
        <v>60</v>
      </c>
      <c r="D25" s="34">
        <f t="shared" si="1"/>
        <v>59</v>
      </c>
      <c r="E25" s="34">
        <f t="shared" si="2"/>
        <v>0</v>
      </c>
      <c r="F25" s="35">
        <f t="shared" si="3"/>
        <v>21</v>
      </c>
      <c r="G25" s="35">
        <f t="shared" si="4"/>
        <v>1</v>
      </c>
      <c r="H25" s="35">
        <f t="shared" si="5"/>
        <v>0</v>
      </c>
      <c r="I25" s="35">
        <f t="shared" si="6"/>
        <v>0</v>
      </c>
      <c r="J25" s="35">
        <f t="shared" si="7"/>
        <v>0</v>
      </c>
      <c r="K25" s="36">
        <f t="shared" si="8"/>
        <v>0</v>
      </c>
      <c r="L25" s="5">
        <v>140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5">
        <v>1</v>
      </c>
      <c r="W25" s="10">
        <v>0</v>
      </c>
      <c r="X25" s="10">
        <v>0</v>
      </c>
      <c r="Y25" s="5">
        <v>21</v>
      </c>
      <c r="Z25" s="10">
        <v>0</v>
      </c>
      <c r="AA25" s="10">
        <v>0</v>
      </c>
      <c r="AB25" s="10">
        <v>0</v>
      </c>
      <c r="AC25" s="10">
        <v>0</v>
      </c>
      <c r="AD25" s="5">
        <v>0</v>
      </c>
      <c r="AE25" s="10">
        <v>0</v>
      </c>
      <c r="AF25" s="10">
        <v>0</v>
      </c>
      <c r="AG25" s="10">
        <v>0</v>
      </c>
      <c r="AH25" s="5">
        <v>60</v>
      </c>
      <c r="AI25" s="5">
        <v>59</v>
      </c>
      <c r="AJ25" s="10">
        <v>0</v>
      </c>
    </row>
    <row r="26" spans="1:36" x14ac:dyDescent="0.25">
      <c r="A26" s="6" t="s">
        <v>56</v>
      </c>
      <c r="B26" s="28">
        <f t="shared" si="0"/>
        <v>223</v>
      </c>
      <c r="C26" s="34">
        <f t="shared" si="1"/>
        <v>124</v>
      </c>
      <c r="D26" s="34">
        <f t="shared" si="1"/>
        <v>90</v>
      </c>
      <c r="E26" s="34">
        <f t="shared" si="2"/>
        <v>4</v>
      </c>
      <c r="F26" s="35">
        <f t="shared" si="3"/>
        <v>2</v>
      </c>
      <c r="G26" s="35">
        <f t="shared" si="4"/>
        <v>1</v>
      </c>
      <c r="H26" s="35">
        <f t="shared" si="5"/>
        <v>2</v>
      </c>
      <c r="I26" s="35">
        <f t="shared" si="6"/>
        <v>0</v>
      </c>
      <c r="J26" s="35">
        <f t="shared" si="7"/>
        <v>0</v>
      </c>
      <c r="K26" s="36">
        <f t="shared" si="8"/>
        <v>0</v>
      </c>
      <c r="L26" s="5">
        <v>224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5">
        <v>2</v>
      </c>
      <c r="S26" s="10">
        <v>0</v>
      </c>
      <c r="T26" s="10">
        <v>0</v>
      </c>
      <c r="U26" s="10">
        <v>0</v>
      </c>
      <c r="V26" s="5">
        <v>1</v>
      </c>
      <c r="W26" s="10">
        <v>0</v>
      </c>
      <c r="X26" s="10">
        <v>0</v>
      </c>
      <c r="Y26" s="5">
        <v>2</v>
      </c>
      <c r="Z26" s="10">
        <v>0</v>
      </c>
      <c r="AA26" s="10">
        <v>0</v>
      </c>
      <c r="AB26" s="10">
        <v>0</v>
      </c>
      <c r="AC26" s="10">
        <v>0</v>
      </c>
      <c r="AD26" s="5">
        <v>4</v>
      </c>
      <c r="AE26" s="10">
        <v>0</v>
      </c>
      <c r="AF26" s="10">
        <v>0</v>
      </c>
      <c r="AG26" s="10">
        <v>0</v>
      </c>
      <c r="AH26" s="5">
        <v>124</v>
      </c>
      <c r="AI26" s="5">
        <v>90</v>
      </c>
      <c r="AJ26" s="10">
        <v>0</v>
      </c>
    </row>
    <row r="27" spans="1:36" x14ac:dyDescent="0.25">
      <c r="A27" s="6" t="s">
        <v>57</v>
      </c>
      <c r="B27" s="28">
        <f t="shared" si="0"/>
        <v>8857</v>
      </c>
      <c r="C27" s="34">
        <f t="shared" si="1"/>
        <v>7451</v>
      </c>
      <c r="D27" s="34">
        <f t="shared" si="1"/>
        <v>913</v>
      </c>
      <c r="E27" s="34">
        <f t="shared" si="2"/>
        <v>152</v>
      </c>
      <c r="F27" s="35">
        <f t="shared" si="3"/>
        <v>0</v>
      </c>
      <c r="G27" s="35">
        <f t="shared" si="4"/>
        <v>0</v>
      </c>
      <c r="H27" s="35">
        <f t="shared" si="5"/>
        <v>104</v>
      </c>
      <c r="I27" s="35">
        <f t="shared" si="6"/>
        <v>13</v>
      </c>
      <c r="J27" s="35">
        <f t="shared" si="7"/>
        <v>0</v>
      </c>
      <c r="K27" s="36">
        <f t="shared" si="8"/>
        <v>224</v>
      </c>
      <c r="L27" s="5">
        <v>8857</v>
      </c>
      <c r="M27" s="10">
        <v>0</v>
      </c>
      <c r="N27" s="5">
        <v>13</v>
      </c>
      <c r="O27" s="5">
        <v>104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5">
        <v>224</v>
      </c>
      <c r="AC27" s="10">
        <v>0</v>
      </c>
      <c r="AD27" s="10">
        <v>0</v>
      </c>
      <c r="AE27" s="5">
        <v>152</v>
      </c>
      <c r="AF27" s="10">
        <v>0</v>
      </c>
      <c r="AG27" s="10">
        <v>0</v>
      </c>
      <c r="AH27" s="5">
        <v>7451</v>
      </c>
      <c r="AI27" s="5">
        <v>913</v>
      </c>
      <c r="AJ27" s="10">
        <v>0</v>
      </c>
    </row>
    <row r="28" spans="1:36" s="22" customFormat="1" x14ac:dyDescent="0.25">
      <c r="A28" s="21" t="s">
        <v>58</v>
      </c>
      <c r="B28" s="37">
        <f t="shared" si="0"/>
        <v>237671</v>
      </c>
      <c r="C28" s="38">
        <f t="shared" si="1"/>
        <v>117806</v>
      </c>
      <c r="D28" s="38">
        <f t="shared" si="1"/>
        <v>6614</v>
      </c>
      <c r="E28" s="38">
        <f t="shared" si="2"/>
        <v>16087</v>
      </c>
      <c r="F28" s="39">
        <f t="shared" si="3"/>
        <v>454</v>
      </c>
      <c r="G28" s="39">
        <f t="shared" si="4"/>
        <v>50961</v>
      </c>
      <c r="H28" s="39">
        <f t="shared" si="5"/>
        <v>23780</v>
      </c>
      <c r="I28" s="39">
        <f t="shared" si="6"/>
        <v>8073</v>
      </c>
      <c r="J28" s="39">
        <f t="shared" si="7"/>
        <v>1124</v>
      </c>
      <c r="K28" s="40">
        <f t="shared" si="8"/>
        <v>12772</v>
      </c>
      <c r="L28" s="5">
        <v>237671</v>
      </c>
      <c r="M28" s="5">
        <v>4950</v>
      </c>
      <c r="N28" s="5">
        <v>3123</v>
      </c>
      <c r="O28" s="5">
        <v>8954</v>
      </c>
      <c r="P28" s="10">
        <v>0</v>
      </c>
      <c r="Q28" s="10">
        <v>0</v>
      </c>
      <c r="R28" s="5">
        <v>14826</v>
      </c>
      <c r="S28" s="5">
        <v>5654</v>
      </c>
      <c r="T28" s="5">
        <v>4007</v>
      </c>
      <c r="U28" s="5">
        <v>15</v>
      </c>
      <c r="V28" s="5">
        <v>8137</v>
      </c>
      <c r="W28" s="5">
        <v>20753</v>
      </c>
      <c r="X28" s="5">
        <v>12410</v>
      </c>
      <c r="Y28" s="5">
        <v>403</v>
      </c>
      <c r="Z28" s="5">
        <v>19</v>
      </c>
      <c r="AA28" s="5">
        <v>17</v>
      </c>
      <c r="AB28" s="5">
        <v>12772</v>
      </c>
      <c r="AC28" s="5">
        <v>9005</v>
      </c>
      <c r="AD28" s="5">
        <v>6184</v>
      </c>
      <c r="AE28" s="5">
        <v>736</v>
      </c>
      <c r="AF28" s="5">
        <v>1124</v>
      </c>
      <c r="AG28" s="5">
        <v>162</v>
      </c>
      <c r="AH28" s="5">
        <v>117806</v>
      </c>
      <c r="AI28" s="5">
        <v>6614</v>
      </c>
      <c r="AJ28" s="10">
        <v>0</v>
      </c>
    </row>
    <row r="29" spans="1:36" x14ac:dyDescent="0.25">
      <c r="A29" s="6" t="s">
        <v>59</v>
      </c>
      <c r="B29" s="28">
        <f t="shared" si="0"/>
        <v>25654</v>
      </c>
      <c r="C29" s="34">
        <f t="shared" si="1"/>
        <v>0</v>
      </c>
      <c r="D29" s="34">
        <f t="shared" si="1"/>
        <v>0</v>
      </c>
      <c r="E29" s="34">
        <f t="shared" si="2"/>
        <v>2</v>
      </c>
      <c r="F29" s="35">
        <f t="shared" si="3"/>
        <v>0</v>
      </c>
      <c r="G29" s="35">
        <f t="shared" si="4"/>
        <v>0</v>
      </c>
      <c r="H29" s="35">
        <f t="shared" si="5"/>
        <v>16213</v>
      </c>
      <c r="I29" s="35">
        <f t="shared" si="6"/>
        <v>372</v>
      </c>
      <c r="J29" s="35">
        <f t="shared" si="7"/>
        <v>0</v>
      </c>
      <c r="K29" s="36">
        <f t="shared" si="8"/>
        <v>9067</v>
      </c>
      <c r="L29" s="5">
        <v>25653</v>
      </c>
      <c r="M29" s="5">
        <v>372</v>
      </c>
      <c r="N29" s="10">
        <v>0</v>
      </c>
      <c r="O29" s="5">
        <v>4415</v>
      </c>
      <c r="P29" s="10">
        <v>0</v>
      </c>
      <c r="Q29" s="10">
        <v>0</v>
      </c>
      <c r="R29" s="5">
        <v>11798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5">
        <v>9067</v>
      </c>
      <c r="AC29" s="10">
        <v>0</v>
      </c>
      <c r="AD29" s="5">
        <v>2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</row>
    <row r="30" spans="1:36" x14ac:dyDescent="0.25">
      <c r="A30" s="6" t="s">
        <v>60</v>
      </c>
      <c r="B30" s="28">
        <f t="shared" si="0"/>
        <v>16218</v>
      </c>
      <c r="C30" s="34">
        <f t="shared" si="1"/>
        <v>0</v>
      </c>
      <c r="D30" s="34">
        <f t="shared" si="1"/>
        <v>0</v>
      </c>
      <c r="E30" s="34">
        <f t="shared" si="2"/>
        <v>0</v>
      </c>
      <c r="F30" s="35">
        <f t="shared" si="3"/>
        <v>0</v>
      </c>
      <c r="G30" s="35">
        <f t="shared" si="4"/>
        <v>0</v>
      </c>
      <c r="H30" s="35">
        <f t="shared" si="5"/>
        <v>16213</v>
      </c>
      <c r="I30" s="35">
        <f t="shared" si="6"/>
        <v>0</v>
      </c>
      <c r="J30" s="35">
        <f t="shared" si="7"/>
        <v>0</v>
      </c>
      <c r="K30" s="36">
        <f t="shared" si="8"/>
        <v>5</v>
      </c>
      <c r="L30" s="5">
        <v>16217</v>
      </c>
      <c r="M30" s="10">
        <v>0</v>
      </c>
      <c r="N30" s="10">
        <v>0</v>
      </c>
      <c r="O30" s="5">
        <v>4415</v>
      </c>
      <c r="P30" s="10">
        <v>0</v>
      </c>
      <c r="Q30" s="10">
        <v>0</v>
      </c>
      <c r="R30" s="5">
        <v>11798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5">
        <v>5</v>
      </c>
      <c r="AC30" s="10">
        <v>0</v>
      </c>
      <c r="AD30" s="5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</row>
    <row r="31" spans="1:36" x14ac:dyDescent="0.25">
      <c r="A31" s="6" t="s">
        <v>61</v>
      </c>
      <c r="B31" s="28">
        <f t="shared" si="0"/>
        <v>9436</v>
      </c>
      <c r="C31" s="34">
        <f t="shared" si="1"/>
        <v>0</v>
      </c>
      <c r="D31" s="34">
        <f t="shared" si="1"/>
        <v>0</v>
      </c>
      <c r="E31" s="34">
        <f t="shared" si="2"/>
        <v>2</v>
      </c>
      <c r="F31" s="35">
        <f t="shared" si="3"/>
        <v>0</v>
      </c>
      <c r="G31" s="35">
        <f t="shared" si="4"/>
        <v>0</v>
      </c>
      <c r="H31" s="35">
        <f t="shared" si="5"/>
        <v>0</v>
      </c>
      <c r="I31" s="35">
        <f t="shared" si="6"/>
        <v>372</v>
      </c>
      <c r="J31" s="35">
        <f t="shared" si="7"/>
        <v>0</v>
      </c>
      <c r="K31" s="36">
        <f t="shared" si="8"/>
        <v>9062</v>
      </c>
      <c r="L31" s="5">
        <v>9435</v>
      </c>
      <c r="M31" s="5">
        <v>372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5">
        <v>9062</v>
      </c>
      <c r="AC31" s="10">
        <v>0</v>
      </c>
      <c r="AD31" s="5">
        <v>2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</row>
    <row r="32" spans="1:36" s="22" customFormat="1" x14ac:dyDescent="0.25">
      <c r="A32" s="21" t="s">
        <v>62</v>
      </c>
      <c r="B32" s="37">
        <f>C32+D32+E32+F32+G32+H32+I32+J32+K32</f>
        <v>212018</v>
      </c>
      <c r="C32" s="38">
        <f t="shared" si="1"/>
        <v>117806</v>
      </c>
      <c r="D32" s="38">
        <f t="shared" si="1"/>
        <v>6614</v>
      </c>
      <c r="E32" s="38">
        <f t="shared" si="2"/>
        <v>16085</v>
      </c>
      <c r="F32" s="39">
        <f t="shared" si="3"/>
        <v>454</v>
      </c>
      <c r="G32" s="39">
        <f t="shared" si="4"/>
        <v>50961</v>
      </c>
      <c r="H32" s="39">
        <f t="shared" si="5"/>
        <v>7567</v>
      </c>
      <c r="I32" s="39">
        <f t="shared" si="6"/>
        <v>7701</v>
      </c>
      <c r="J32" s="39">
        <f t="shared" si="7"/>
        <v>1124</v>
      </c>
      <c r="K32" s="40">
        <f t="shared" si="8"/>
        <v>3706</v>
      </c>
      <c r="L32" s="5">
        <v>212019</v>
      </c>
      <c r="M32" s="5">
        <v>4578</v>
      </c>
      <c r="N32" s="5">
        <v>3123</v>
      </c>
      <c r="O32" s="5">
        <v>4539</v>
      </c>
      <c r="P32" s="10">
        <v>0</v>
      </c>
      <c r="Q32" s="10">
        <v>0</v>
      </c>
      <c r="R32" s="5">
        <v>3028</v>
      </c>
      <c r="S32" s="5">
        <v>5654</v>
      </c>
      <c r="T32" s="5">
        <v>4007</v>
      </c>
      <c r="U32" s="5">
        <v>15</v>
      </c>
      <c r="V32" s="5">
        <v>8137</v>
      </c>
      <c r="W32" s="5">
        <v>20753</v>
      </c>
      <c r="X32" s="5">
        <v>12410</v>
      </c>
      <c r="Y32" s="5">
        <v>403</v>
      </c>
      <c r="Z32" s="5">
        <v>19</v>
      </c>
      <c r="AA32" s="5">
        <v>17</v>
      </c>
      <c r="AB32" s="5">
        <v>3706</v>
      </c>
      <c r="AC32" s="5">
        <v>9005</v>
      </c>
      <c r="AD32" s="5">
        <v>6182</v>
      </c>
      <c r="AE32" s="5">
        <v>736</v>
      </c>
      <c r="AF32" s="5">
        <v>1124</v>
      </c>
      <c r="AG32" s="5">
        <v>162</v>
      </c>
      <c r="AH32" s="5">
        <v>117806</v>
      </c>
      <c r="AI32" s="5">
        <v>6614</v>
      </c>
      <c r="AJ32" s="10">
        <v>0</v>
      </c>
    </row>
    <row r="33" spans="1:36" x14ac:dyDescent="0.25">
      <c r="A33" s="6" t="s">
        <v>63</v>
      </c>
      <c r="B33" s="28">
        <f t="shared" si="0"/>
        <v>73370</v>
      </c>
      <c r="C33" s="34">
        <f t="shared" si="1"/>
        <v>46987</v>
      </c>
      <c r="D33" s="34">
        <f t="shared" si="1"/>
        <v>739</v>
      </c>
      <c r="E33" s="34">
        <f t="shared" si="2"/>
        <v>4492</v>
      </c>
      <c r="F33" s="35">
        <f t="shared" si="3"/>
        <v>343</v>
      </c>
      <c r="G33" s="35">
        <f t="shared" si="4"/>
        <v>2981</v>
      </c>
      <c r="H33" s="35">
        <f t="shared" si="5"/>
        <v>5492</v>
      </c>
      <c r="I33" s="35">
        <f t="shared" si="6"/>
        <v>7700</v>
      </c>
      <c r="J33" s="35">
        <f t="shared" si="7"/>
        <v>930</v>
      </c>
      <c r="K33" s="36">
        <f t="shared" si="8"/>
        <v>3706</v>
      </c>
      <c r="L33" s="5">
        <v>73371</v>
      </c>
      <c r="M33" s="5">
        <v>4577</v>
      </c>
      <c r="N33" s="5">
        <v>3123</v>
      </c>
      <c r="O33" s="5">
        <v>3045</v>
      </c>
      <c r="P33" s="10">
        <v>0</v>
      </c>
      <c r="Q33" s="10">
        <v>0</v>
      </c>
      <c r="R33" s="5">
        <v>2447</v>
      </c>
      <c r="S33" s="10">
        <v>0</v>
      </c>
      <c r="T33" s="10">
        <v>0</v>
      </c>
      <c r="U33" s="5">
        <v>8</v>
      </c>
      <c r="V33" s="5">
        <v>2981</v>
      </c>
      <c r="W33" s="10">
        <v>0</v>
      </c>
      <c r="X33" s="10">
        <v>0</v>
      </c>
      <c r="Y33" s="5">
        <v>299</v>
      </c>
      <c r="Z33" s="5">
        <v>19</v>
      </c>
      <c r="AA33" s="5">
        <v>17</v>
      </c>
      <c r="AB33" s="5">
        <v>3706</v>
      </c>
      <c r="AC33" s="5">
        <v>3770</v>
      </c>
      <c r="AD33" s="5">
        <v>513</v>
      </c>
      <c r="AE33" s="5">
        <v>47</v>
      </c>
      <c r="AF33" s="5">
        <v>930</v>
      </c>
      <c r="AG33" s="5">
        <v>162</v>
      </c>
      <c r="AH33" s="5">
        <v>46987</v>
      </c>
      <c r="AI33" s="5">
        <v>739</v>
      </c>
      <c r="AJ33" s="10">
        <v>0</v>
      </c>
    </row>
    <row r="34" spans="1:36" x14ac:dyDescent="0.25">
      <c r="A34" s="6" t="s">
        <v>64</v>
      </c>
      <c r="B34" s="28">
        <f t="shared" si="0"/>
        <v>8387</v>
      </c>
      <c r="C34" s="34">
        <f t="shared" si="1"/>
        <v>4569</v>
      </c>
      <c r="D34" s="34">
        <f t="shared" si="1"/>
        <v>2</v>
      </c>
      <c r="E34" s="34">
        <f t="shared" si="2"/>
        <v>242</v>
      </c>
      <c r="F34" s="35">
        <f t="shared" si="3"/>
        <v>6</v>
      </c>
      <c r="G34" s="35">
        <f t="shared" si="4"/>
        <v>14</v>
      </c>
      <c r="H34" s="35">
        <f t="shared" si="5"/>
        <v>59</v>
      </c>
      <c r="I34" s="35">
        <f t="shared" si="6"/>
        <v>3340</v>
      </c>
      <c r="J34" s="35">
        <f t="shared" si="7"/>
        <v>0</v>
      </c>
      <c r="K34" s="36">
        <f t="shared" si="8"/>
        <v>155</v>
      </c>
      <c r="L34" s="5">
        <v>8386</v>
      </c>
      <c r="M34" s="5">
        <v>1271</v>
      </c>
      <c r="N34" s="5">
        <v>2069</v>
      </c>
      <c r="O34" s="5">
        <v>53</v>
      </c>
      <c r="P34" s="10">
        <v>0</v>
      </c>
      <c r="Q34" s="10">
        <v>0</v>
      </c>
      <c r="R34" s="5">
        <v>6</v>
      </c>
      <c r="S34" s="10">
        <v>0</v>
      </c>
      <c r="T34" s="10">
        <v>0</v>
      </c>
      <c r="U34" s="10">
        <v>0</v>
      </c>
      <c r="V34" s="5">
        <v>14</v>
      </c>
      <c r="W34" s="10">
        <v>0</v>
      </c>
      <c r="X34" s="10">
        <v>0</v>
      </c>
      <c r="Y34" s="5">
        <v>6</v>
      </c>
      <c r="Z34" s="10">
        <v>0</v>
      </c>
      <c r="AA34" s="10">
        <v>0</v>
      </c>
      <c r="AB34" s="5">
        <v>155</v>
      </c>
      <c r="AC34" s="5">
        <v>240</v>
      </c>
      <c r="AD34" s="5">
        <v>2</v>
      </c>
      <c r="AE34" s="10">
        <v>0</v>
      </c>
      <c r="AF34" s="10">
        <v>0</v>
      </c>
      <c r="AG34" s="10">
        <v>0</v>
      </c>
      <c r="AH34" s="5">
        <v>4569</v>
      </c>
      <c r="AI34" s="5">
        <v>2</v>
      </c>
      <c r="AJ34" s="10">
        <v>0</v>
      </c>
    </row>
    <row r="35" spans="1:36" x14ac:dyDescent="0.25">
      <c r="A35" s="6" t="s">
        <v>65</v>
      </c>
      <c r="B35" s="28">
        <f t="shared" si="0"/>
        <v>17567</v>
      </c>
      <c r="C35" s="34">
        <f t="shared" si="1"/>
        <v>7005</v>
      </c>
      <c r="D35" s="34">
        <f t="shared" si="1"/>
        <v>185</v>
      </c>
      <c r="E35" s="34">
        <f t="shared" si="2"/>
        <v>1197</v>
      </c>
      <c r="F35" s="35">
        <f t="shared" si="3"/>
        <v>61</v>
      </c>
      <c r="G35" s="35">
        <f t="shared" si="4"/>
        <v>21</v>
      </c>
      <c r="H35" s="35">
        <f t="shared" si="5"/>
        <v>2122</v>
      </c>
      <c r="I35" s="35">
        <f t="shared" si="6"/>
        <v>3368</v>
      </c>
      <c r="J35" s="35">
        <f t="shared" si="7"/>
        <v>169</v>
      </c>
      <c r="K35" s="36">
        <f t="shared" si="8"/>
        <v>3439</v>
      </c>
      <c r="L35" s="5">
        <v>17565</v>
      </c>
      <c r="M35" s="5">
        <v>2859</v>
      </c>
      <c r="N35" s="5">
        <v>509</v>
      </c>
      <c r="O35" s="5">
        <v>1273</v>
      </c>
      <c r="P35" s="10">
        <v>0</v>
      </c>
      <c r="Q35" s="10">
        <v>0</v>
      </c>
      <c r="R35" s="5">
        <v>849</v>
      </c>
      <c r="S35" s="10">
        <v>0</v>
      </c>
      <c r="T35" s="10">
        <v>0</v>
      </c>
      <c r="U35" s="5">
        <v>1</v>
      </c>
      <c r="V35" s="5">
        <v>21</v>
      </c>
      <c r="W35" s="10">
        <v>0</v>
      </c>
      <c r="X35" s="10">
        <v>0</v>
      </c>
      <c r="Y35" s="5">
        <v>56</v>
      </c>
      <c r="Z35" s="10">
        <v>0</v>
      </c>
      <c r="AA35" s="5">
        <v>4</v>
      </c>
      <c r="AB35" s="5">
        <v>3439</v>
      </c>
      <c r="AC35" s="5">
        <v>1168</v>
      </c>
      <c r="AD35" s="5">
        <v>4</v>
      </c>
      <c r="AE35" s="5">
        <v>25</v>
      </c>
      <c r="AF35" s="5">
        <v>169</v>
      </c>
      <c r="AG35" s="10">
        <v>0</v>
      </c>
      <c r="AH35" s="5">
        <v>7005</v>
      </c>
      <c r="AI35" s="5">
        <v>185</v>
      </c>
      <c r="AJ35" s="10">
        <v>0</v>
      </c>
    </row>
    <row r="36" spans="1:36" x14ac:dyDescent="0.25">
      <c r="A36" s="6" t="s">
        <v>66</v>
      </c>
      <c r="B36" s="28">
        <f t="shared" si="0"/>
        <v>24067</v>
      </c>
      <c r="C36" s="34">
        <f t="shared" si="1"/>
        <v>22716</v>
      </c>
      <c r="D36" s="34">
        <f t="shared" si="1"/>
        <v>21</v>
      </c>
      <c r="E36" s="34">
        <f t="shared" si="2"/>
        <v>21</v>
      </c>
      <c r="F36" s="35">
        <f t="shared" si="3"/>
        <v>9</v>
      </c>
      <c r="G36" s="35">
        <f t="shared" si="4"/>
        <v>64</v>
      </c>
      <c r="H36" s="35">
        <f t="shared" si="5"/>
        <v>605</v>
      </c>
      <c r="I36" s="35">
        <f t="shared" si="6"/>
        <v>579</v>
      </c>
      <c r="J36" s="35">
        <f t="shared" si="7"/>
        <v>0</v>
      </c>
      <c r="K36" s="36">
        <f t="shared" si="8"/>
        <v>52</v>
      </c>
      <c r="L36" s="5">
        <v>24068</v>
      </c>
      <c r="M36" s="5">
        <v>113</v>
      </c>
      <c r="N36" s="5">
        <v>466</v>
      </c>
      <c r="O36" s="5">
        <v>361</v>
      </c>
      <c r="P36" s="10">
        <v>0</v>
      </c>
      <c r="Q36" s="10">
        <v>0</v>
      </c>
      <c r="R36" s="5">
        <v>244</v>
      </c>
      <c r="S36" s="10">
        <v>0</v>
      </c>
      <c r="T36" s="10">
        <v>0</v>
      </c>
      <c r="U36" s="10">
        <v>0</v>
      </c>
      <c r="V36" s="5">
        <v>64</v>
      </c>
      <c r="W36" s="10">
        <v>0</v>
      </c>
      <c r="X36" s="10">
        <v>0</v>
      </c>
      <c r="Y36" s="5">
        <v>9</v>
      </c>
      <c r="Z36" s="10">
        <v>0</v>
      </c>
      <c r="AA36" s="10">
        <v>0</v>
      </c>
      <c r="AB36" s="5">
        <v>52</v>
      </c>
      <c r="AC36" s="10">
        <v>0</v>
      </c>
      <c r="AD36" s="5">
        <v>21</v>
      </c>
      <c r="AE36" s="10">
        <v>0</v>
      </c>
      <c r="AF36" s="10">
        <v>0</v>
      </c>
      <c r="AG36" s="10">
        <v>0</v>
      </c>
      <c r="AH36" s="5">
        <v>22716</v>
      </c>
      <c r="AI36" s="5">
        <v>21</v>
      </c>
      <c r="AJ36" s="10">
        <v>0</v>
      </c>
    </row>
    <row r="37" spans="1:36" x14ac:dyDescent="0.25">
      <c r="A37" s="6" t="s">
        <v>67</v>
      </c>
      <c r="B37" s="28">
        <f t="shared" si="0"/>
        <v>3680</v>
      </c>
      <c r="C37" s="34">
        <f t="shared" si="1"/>
        <v>998</v>
      </c>
      <c r="D37" s="34">
        <f t="shared" si="1"/>
        <v>9</v>
      </c>
      <c r="E37" s="34">
        <f t="shared" si="2"/>
        <v>431</v>
      </c>
      <c r="F37" s="35">
        <f t="shared" si="3"/>
        <v>16</v>
      </c>
      <c r="G37" s="35">
        <f t="shared" si="4"/>
        <v>107</v>
      </c>
      <c r="H37" s="35">
        <f t="shared" si="5"/>
        <v>886</v>
      </c>
      <c r="I37" s="35">
        <f t="shared" si="6"/>
        <v>415</v>
      </c>
      <c r="J37" s="35">
        <f t="shared" si="7"/>
        <v>760</v>
      </c>
      <c r="K37" s="36">
        <f t="shared" si="8"/>
        <v>58</v>
      </c>
      <c r="L37" s="5">
        <v>3680</v>
      </c>
      <c r="M37" s="5">
        <v>335</v>
      </c>
      <c r="N37" s="5">
        <v>80</v>
      </c>
      <c r="O37" s="5">
        <v>481</v>
      </c>
      <c r="P37" s="10">
        <v>0</v>
      </c>
      <c r="Q37" s="10">
        <v>0</v>
      </c>
      <c r="R37" s="5">
        <v>405</v>
      </c>
      <c r="S37" s="10">
        <v>0</v>
      </c>
      <c r="T37" s="10">
        <v>0</v>
      </c>
      <c r="U37" s="5">
        <v>1</v>
      </c>
      <c r="V37" s="5">
        <v>107</v>
      </c>
      <c r="W37" s="10">
        <v>0</v>
      </c>
      <c r="X37" s="10">
        <v>0</v>
      </c>
      <c r="Y37" s="5">
        <v>15</v>
      </c>
      <c r="Z37" s="10">
        <v>0</v>
      </c>
      <c r="AA37" s="10">
        <v>0</v>
      </c>
      <c r="AB37" s="5">
        <v>58</v>
      </c>
      <c r="AC37" s="5">
        <v>270</v>
      </c>
      <c r="AD37" s="5">
        <v>22</v>
      </c>
      <c r="AE37" s="5">
        <v>7</v>
      </c>
      <c r="AF37" s="5">
        <v>760</v>
      </c>
      <c r="AG37" s="5">
        <v>132</v>
      </c>
      <c r="AH37" s="5">
        <v>998</v>
      </c>
      <c r="AI37" s="5">
        <v>9</v>
      </c>
      <c r="AJ37" s="10">
        <v>0</v>
      </c>
    </row>
    <row r="38" spans="1:36" x14ac:dyDescent="0.25">
      <c r="A38" s="6" t="s">
        <v>68</v>
      </c>
      <c r="B38" s="28">
        <f t="shared" si="0"/>
        <v>496</v>
      </c>
      <c r="C38" s="34">
        <f t="shared" si="1"/>
        <v>409</v>
      </c>
      <c r="D38" s="34">
        <f t="shared" si="1"/>
        <v>22</v>
      </c>
      <c r="E38" s="34">
        <f t="shared" si="2"/>
        <v>6</v>
      </c>
      <c r="F38" s="35">
        <f t="shared" si="3"/>
        <v>1</v>
      </c>
      <c r="G38" s="35">
        <f t="shared" si="4"/>
        <v>28</v>
      </c>
      <c r="H38" s="35">
        <f t="shared" si="5"/>
        <v>30</v>
      </c>
      <c r="I38" s="35">
        <f t="shared" si="6"/>
        <v>0</v>
      </c>
      <c r="J38" s="35">
        <f t="shared" si="7"/>
        <v>0</v>
      </c>
      <c r="K38" s="36">
        <f t="shared" si="8"/>
        <v>0</v>
      </c>
      <c r="L38" s="5">
        <v>496</v>
      </c>
      <c r="M38" s="10">
        <v>0</v>
      </c>
      <c r="N38" s="10">
        <v>0</v>
      </c>
      <c r="O38" s="5">
        <v>20</v>
      </c>
      <c r="P38" s="10">
        <v>0</v>
      </c>
      <c r="Q38" s="10">
        <v>0</v>
      </c>
      <c r="R38" s="5">
        <v>10</v>
      </c>
      <c r="S38" s="10">
        <v>0</v>
      </c>
      <c r="T38" s="10">
        <v>0</v>
      </c>
      <c r="U38" s="10">
        <v>0</v>
      </c>
      <c r="V38" s="5">
        <v>28</v>
      </c>
      <c r="W38" s="10">
        <v>0</v>
      </c>
      <c r="X38" s="10">
        <v>0</v>
      </c>
      <c r="Y38" s="5">
        <v>1</v>
      </c>
      <c r="Z38" s="10">
        <v>0</v>
      </c>
      <c r="AA38" s="10">
        <v>0</v>
      </c>
      <c r="AB38" s="10">
        <v>0</v>
      </c>
      <c r="AC38" s="5">
        <v>0</v>
      </c>
      <c r="AD38" s="5">
        <v>6</v>
      </c>
      <c r="AE38" s="10">
        <v>0</v>
      </c>
      <c r="AF38" s="10">
        <v>0</v>
      </c>
      <c r="AG38" s="10">
        <v>0</v>
      </c>
      <c r="AH38" s="5">
        <v>409</v>
      </c>
      <c r="AI38" s="5">
        <v>22</v>
      </c>
      <c r="AJ38" s="10">
        <v>0</v>
      </c>
    </row>
    <row r="39" spans="1:36" x14ac:dyDescent="0.25">
      <c r="A39" s="6" t="s">
        <v>69</v>
      </c>
      <c r="B39" s="28">
        <f t="shared" si="0"/>
        <v>1843</v>
      </c>
      <c r="C39" s="34">
        <f t="shared" si="1"/>
        <v>1651</v>
      </c>
      <c r="D39" s="34">
        <f t="shared" si="1"/>
        <v>75</v>
      </c>
      <c r="E39" s="34">
        <f t="shared" si="2"/>
        <v>10</v>
      </c>
      <c r="F39" s="35">
        <f t="shared" si="3"/>
        <v>9</v>
      </c>
      <c r="G39" s="35">
        <f t="shared" si="4"/>
        <v>37</v>
      </c>
      <c r="H39" s="35">
        <f t="shared" si="5"/>
        <v>61</v>
      </c>
      <c r="I39" s="35">
        <f t="shared" si="6"/>
        <v>0</v>
      </c>
      <c r="J39" s="35">
        <f t="shared" si="7"/>
        <v>0</v>
      </c>
      <c r="K39" s="36">
        <f t="shared" si="8"/>
        <v>0</v>
      </c>
      <c r="L39" s="5">
        <v>1843</v>
      </c>
      <c r="M39" s="10">
        <v>0</v>
      </c>
      <c r="N39" s="10">
        <v>0</v>
      </c>
      <c r="O39" s="5">
        <v>19</v>
      </c>
      <c r="P39" s="10">
        <v>0</v>
      </c>
      <c r="Q39" s="10">
        <v>0</v>
      </c>
      <c r="R39" s="5">
        <v>42</v>
      </c>
      <c r="S39" s="10">
        <v>0</v>
      </c>
      <c r="T39" s="10">
        <v>0</v>
      </c>
      <c r="U39" s="5">
        <v>1</v>
      </c>
      <c r="V39" s="5">
        <v>37</v>
      </c>
      <c r="W39" s="10">
        <v>0</v>
      </c>
      <c r="X39" s="10">
        <v>0</v>
      </c>
      <c r="Y39" s="5">
        <v>8</v>
      </c>
      <c r="Z39" s="5">
        <v>0</v>
      </c>
      <c r="AA39" s="10">
        <v>0</v>
      </c>
      <c r="AB39" s="10">
        <v>0</v>
      </c>
      <c r="AC39" s="5">
        <v>1</v>
      </c>
      <c r="AD39" s="5">
        <v>9</v>
      </c>
      <c r="AE39" s="5">
        <v>0</v>
      </c>
      <c r="AF39" s="5">
        <v>0</v>
      </c>
      <c r="AG39" s="10">
        <v>0</v>
      </c>
      <c r="AH39" s="5">
        <v>1651</v>
      </c>
      <c r="AI39" s="5">
        <v>75</v>
      </c>
      <c r="AJ39" s="10">
        <v>0</v>
      </c>
    </row>
    <row r="40" spans="1:36" x14ac:dyDescent="0.25">
      <c r="A40" s="6" t="s">
        <v>70</v>
      </c>
      <c r="B40" s="28">
        <f t="shared" si="0"/>
        <v>1166</v>
      </c>
      <c r="C40" s="34">
        <f t="shared" si="1"/>
        <v>375</v>
      </c>
      <c r="D40" s="34">
        <f t="shared" si="1"/>
        <v>0</v>
      </c>
      <c r="E40" s="34">
        <f t="shared" si="2"/>
        <v>85</v>
      </c>
      <c r="F40" s="35">
        <f t="shared" si="3"/>
        <v>0</v>
      </c>
      <c r="G40" s="35">
        <f t="shared" si="4"/>
        <v>618</v>
      </c>
      <c r="H40" s="35">
        <f t="shared" si="5"/>
        <v>88</v>
      </c>
      <c r="I40" s="35">
        <f t="shared" si="6"/>
        <v>0</v>
      </c>
      <c r="J40" s="35">
        <f t="shared" si="7"/>
        <v>0</v>
      </c>
      <c r="K40" s="36">
        <f t="shared" si="8"/>
        <v>0</v>
      </c>
      <c r="L40" s="5">
        <v>1166</v>
      </c>
      <c r="M40" s="10">
        <v>0</v>
      </c>
      <c r="N40" s="10">
        <v>0</v>
      </c>
      <c r="O40" s="5">
        <v>43</v>
      </c>
      <c r="P40" s="10">
        <v>0</v>
      </c>
      <c r="Q40" s="10">
        <v>0</v>
      </c>
      <c r="R40" s="5">
        <v>45</v>
      </c>
      <c r="S40" s="10">
        <v>0</v>
      </c>
      <c r="T40" s="10">
        <v>0</v>
      </c>
      <c r="U40" s="10">
        <v>0</v>
      </c>
      <c r="V40" s="5">
        <v>618</v>
      </c>
      <c r="W40" s="10">
        <v>0</v>
      </c>
      <c r="X40" s="10">
        <v>0</v>
      </c>
      <c r="Y40" s="5">
        <v>0</v>
      </c>
      <c r="Z40" s="10">
        <v>0</v>
      </c>
      <c r="AA40" s="10">
        <v>0</v>
      </c>
      <c r="AB40" s="10">
        <v>0</v>
      </c>
      <c r="AC40" s="5">
        <v>0</v>
      </c>
      <c r="AD40" s="5">
        <v>85</v>
      </c>
      <c r="AE40" s="10">
        <v>0</v>
      </c>
      <c r="AF40" s="5">
        <v>0</v>
      </c>
      <c r="AG40" s="10">
        <v>0</v>
      </c>
      <c r="AH40" s="5">
        <v>375</v>
      </c>
      <c r="AI40" s="5">
        <v>0</v>
      </c>
      <c r="AJ40" s="10">
        <v>0</v>
      </c>
    </row>
    <row r="41" spans="1:36" x14ac:dyDescent="0.25">
      <c r="A41" s="6" t="s">
        <v>71</v>
      </c>
      <c r="B41" s="28">
        <f t="shared" si="0"/>
        <v>4693</v>
      </c>
      <c r="C41" s="34">
        <f t="shared" si="1"/>
        <v>3140</v>
      </c>
      <c r="D41" s="34">
        <f t="shared" si="1"/>
        <v>143</v>
      </c>
      <c r="E41" s="34">
        <f t="shared" si="2"/>
        <v>99</v>
      </c>
      <c r="F41" s="35">
        <f t="shared" si="3"/>
        <v>201</v>
      </c>
      <c r="G41" s="35">
        <f t="shared" si="4"/>
        <v>23</v>
      </c>
      <c r="H41" s="35">
        <f t="shared" si="5"/>
        <v>1087</v>
      </c>
      <c r="I41" s="35">
        <f t="shared" si="6"/>
        <v>0</v>
      </c>
      <c r="J41" s="35">
        <f t="shared" si="7"/>
        <v>0</v>
      </c>
      <c r="K41" s="36">
        <f t="shared" si="8"/>
        <v>0</v>
      </c>
      <c r="L41" s="5">
        <v>4694</v>
      </c>
      <c r="M41" s="10">
        <v>0</v>
      </c>
      <c r="N41" s="10">
        <v>0</v>
      </c>
      <c r="O41" s="5">
        <v>542</v>
      </c>
      <c r="P41" s="10">
        <v>0</v>
      </c>
      <c r="Q41" s="10">
        <v>0</v>
      </c>
      <c r="R41" s="5">
        <v>545</v>
      </c>
      <c r="S41" s="10">
        <v>0</v>
      </c>
      <c r="T41" s="10">
        <v>0</v>
      </c>
      <c r="U41" s="5">
        <v>3</v>
      </c>
      <c r="V41" s="5">
        <v>23</v>
      </c>
      <c r="W41" s="10">
        <v>0</v>
      </c>
      <c r="X41" s="10">
        <v>0</v>
      </c>
      <c r="Y41" s="5">
        <v>180</v>
      </c>
      <c r="Z41" s="5">
        <v>18</v>
      </c>
      <c r="AA41" s="5">
        <v>0</v>
      </c>
      <c r="AB41" s="10">
        <v>0</v>
      </c>
      <c r="AC41" s="5">
        <v>10</v>
      </c>
      <c r="AD41" s="5">
        <v>79</v>
      </c>
      <c r="AE41" s="5">
        <v>8</v>
      </c>
      <c r="AF41" s="5">
        <v>0</v>
      </c>
      <c r="AG41" s="5">
        <v>2</v>
      </c>
      <c r="AH41" s="5">
        <v>3140</v>
      </c>
      <c r="AI41" s="5">
        <v>143</v>
      </c>
      <c r="AJ41" s="10">
        <v>0</v>
      </c>
    </row>
    <row r="42" spans="1:36" x14ac:dyDescent="0.25">
      <c r="A42" s="6" t="s">
        <v>72</v>
      </c>
      <c r="B42" s="28">
        <f t="shared" si="0"/>
        <v>4415</v>
      </c>
      <c r="C42" s="34">
        <f t="shared" si="1"/>
        <v>3294</v>
      </c>
      <c r="D42" s="34">
        <f t="shared" si="1"/>
        <v>74</v>
      </c>
      <c r="E42" s="34">
        <f t="shared" si="2"/>
        <v>825</v>
      </c>
      <c r="F42" s="35">
        <f t="shared" si="3"/>
        <v>28</v>
      </c>
      <c r="G42" s="35">
        <f t="shared" si="4"/>
        <v>14</v>
      </c>
      <c r="H42" s="35">
        <f t="shared" si="5"/>
        <v>180</v>
      </c>
      <c r="I42" s="35">
        <f t="shared" si="6"/>
        <v>0</v>
      </c>
      <c r="J42" s="35">
        <f t="shared" si="7"/>
        <v>0</v>
      </c>
      <c r="K42" s="36">
        <f t="shared" si="8"/>
        <v>0</v>
      </c>
      <c r="L42" s="5">
        <v>4414</v>
      </c>
      <c r="M42" s="10">
        <v>0</v>
      </c>
      <c r="N42" s="10">
        <v>0</v>
      </c>
      <c r="O42" s="5">
        <v>148</v>
      </c>
      <c r="P42" s="10">
        <v>0</v>
      </c>
      <c r="Q42" s="10">
        <v>0</v>
      </c>
      <c r="R42" s="5">
        <v>32</v>
      </c>
      <c r="S42" s="10">
        <v>0</v>
      </c>
      <c r="T42" s="10">
        <v>0</v>
      </c>
      <c r="U42" s="5">
        <v>2</v>
      </c>
      <c r="V42" s="5">
        <v>14</v>
      </c>
      <c r="W42" s="10">
        <v>0</v>
      </c>
      <c r="X42" s="10">
        <v>0</v>
      </c>
      <c r="Y42" s="5">
        <v>13</v>
      </c>
      <c r="Z42" s="10">
        <v>0</v>
      </c>
      <c r="AA42" s="5">
        <v>13</v>
      </c>
      <c r="AB42" s="10">
        <v>0</v>
      </c>
      <c r="AC42" s="5">
        <v>792</v>
      </c>
      <c r="AD42" s="5">
        <v>2</v>
      </c>
      <c r="AE42" s="5">
        <v>4</v>
      </c>
      <c r="AF42" s="10">
        <v>0</v>
      </c>
      <c r="AG42" s="5">
        <v>27</v>
      </c>
      <c r="AH42" s="5">
        <v>3294</v>
      </c>
      <c r="AI42" s="5">
        <v>74</v>
      </c>
      <c r="AJ42" s="10">
        <v>0</v>
      </c>
    </row>
    <row r="43" spans="1:36" x14ac:dyDescent="0.25">
      <c r="A43" s="6" t="s">
        <v>73</v>
      </c>
      <c r="B43" s="28">
        <f t="shared" si="0"/>
        <v>2153</v>
      </c>
      <c r="C43" s="34">
        <f t="shared" si="1"/>
        <v>643</v>
      </c>
      <c r="D43" s="34">
        <f t="shared" si="1"/>
        <v>111</v>
      </c>
      <c r="E43" s="34">
        <f t="shared" si="2"/>
        <v>1292</v>
      </c>
      <c r="F43" s="35">
        <f t="shared" si="3"/>
        <v>2</v>
      </c>
      <c r="G43" s="35">
        <f t="shared" si="4"/>
        <v>73</v>
      </c>
      <c r="H43" s="35">
        <f t="shared" si="5"/>
        <v>32</v>
      </c>
      <c r="I43" s="35">
        <f t="shared" si="6"/>
        <v>0</v>
      </c>
      <c r="J43" s="35">
        <f t="shared" si="7"/>
        <v>0</v>
      </c>
      <c r="K43" s="36">
        <f t="shared" si="8"/>
        <v>0</v>
      </c>
      <c r="L43" s="5">
        <v>2153</v>
      </c>
      <c r="M43" s="10">
        <v>0</v>
      </c>
      <c r="N43" s="10">
        <v>0</v>
      </c>
      <c r="O43" s="5">
        <v>31</v>
      </c>
      <c r="P43" s="10">
        <v>0</v>
      </c>
      <c r="Q43" s="10">
        <v>0</v>
      </c>
      <c r="R43" s="5">
        <v>1</v>
      </c>
      <c r="S43" s="10">
        <v>0</v>
      </c>
      <c r="T43" s="10">
        <v>0</v>
      </c>
      <c r="U43" s="5">
        <v>0</v>
      </c>
      <c r="V43" s="5">
        <v>73</v>
      </c>
      <c r="W43" s="10">
        <v>0</v>
      </c>
      <c r="X43" s="10">
        <v>0</v>
      </c>
      <c r="Y43" s="5">
        <v>2</v>
      </c>
      <c r="Z43" s="10">
        <v>0</v>
      </c>
      <c r="AA43" s="10">
        <v>0</v>
      </c>
      <c r="AB43" s="10">
        <v>0</v>
      </c>
      <c r="AC43" s="5">
        <v>1279</v>
      </c>
      <c r="AD43" s="5">
        <v>10</v>
      </c>
      <c r="AE43" s="5">
        <v>2</v>
      </c>
      <c r="AF43" s="5">
        <v>0</v>
      </c>
      <c r="AG43" s="5">
        <v>1</v>
      </c>
      <c r="AH43" s="5">
        <v>643</v>
      </c>
      <c r="AI43" s="5">
        <v>111</v>
      </c>
      <c r="AJ43" s="10">
        <v>0</v>
      </c>
    </row>
    <row r="44" spans="1:36" x14ac:dyDescent="0.25">
      <c r="A44" s="6" t="s">
        <v>74</v>
      </c>
      <c r="B44" s="28">
        <f t="shared" si="0"/>
        <v>96</v>
      </c>
      <c r="C44" s="34">
        <f t="shared" si="1"/>
        <v>84</v>
      </c>
      <c r="D44" s="34">
        <f t="shared" si="1"/>
        <v>1</v>
      </c>
      <c r="E44" s="34">
        <f t="shared" si="2"/>
        <v>0</v>
      </c>
      <c r="F44" s="35">
        <f t="shared" si="3"/>
        <v>1</v>
      </c>
      <c r="G44" s="35">
        <f t="shared" si="4"/>
        <v>2</v>
      </c>
      <c r="H44" s="35">
        <f t="shared" si="5"/>
        <v>8</v>
      </c>
      <c r="I44" s="35">
        <f t="shared" si="6"/>
        <v>0</v>
      </c>
      <c r="J44" s="35">
        <f t="shared" si="7"/>
        <v>0</v>
      </c>
      <c r="K44" s="36">
        <f t="shared" si="8"/>
        <v>0</v>
      </c>
      <c r="L44" s="5">
        <v>96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5">
        <v>8</v>
      </c>
      <c r="S44" s="10">
        <v>0</v>
      </c>
      <c r="T44" s="10">
        <v>0</v>
      </c>
      <c r="U44" s="10">
        <v>0</v>
      </c>
      <c r="V44" s="5">
        <v>2</v>
      </c>
      <c r="W44" s="10">
        <v>0</v>
      </c>
      <c r="X44" s="10">
        <v>0</v>
      </c>
      <c r="Y44" s="5">
        <v>1</v>
      </c>
      <c r="Z44" s="10">
        <v>0</v>
      </c>
      <c r="AA44" s="10">
        <v>0</v>
      </c>
      <c r="AB44" s="10">
        <v>0</v>
      </c>
      <c r="AC44" s="10">
        <v>0</v>
      </c>
      <c r="AD44" s="5">
        <v>0</v>
      </c>
      <c r="AE44" s="10">
        <v>0</v>
      </c>
      <c r="AF44" s="10">
        <v>0</v>
      </c>
      <c r="AG44" s="10">
        <v>0</v>
      </c>
      <c r="AH44" s="5">
        <v>84</v>
      </c>
      <c r="AI44" s="5">
        <v>1</v>
      </c>
      <c r="AJ44" s="10">
        <v>0</v>
      </c>
    </row>
    <row r="45" spans="1:36" x14ac:dyDescent="0.25">
      <c r="A45" s="6" t="s">
        <v>75</v>
      </c>
      <c r="B45" s="28">
        <f t="shared" si="0"/>
        <v>4060</v>
      </c>
      <c r="C45" s="34">
        <f t="shared" si="1"/>
        <v>1630</v>
      </c>
      <c r="D45" s="34">
        <f t="shared" si="1"/>
        <v>91</v>
      </c>
      <c r="E45" s="34">
        <f t="shared" si="2"/>
        <v>271</v>
      </c>
      <c r="F45" s="35">
        <f t="shared" si="3"/>
        <v>1</v>
      </c>
      <c r="G45" s="35">
        <f t="shared" si="4"/>
        <v>1970</v>
      </c>
      <c r="H45" s="35">
        <f t="shared" si="5"/>
        <v>97</v>
      </c>
      <c r="I45" s="35">
        <f t="shared" si="6"/>
        <v>0</v>
      </c>
      <c r="J45" s="35">
        <f t="shared" si="7"/>
        <v>0</v>
      </c>
      <c r="K45" s="36">
        <f t="shared" si="8"/>
        <v>0</v>
      </c>
      <c r="L45" s="5">
        <v>4059</v>
      </c>
      <c r="M45" s="10">
        <v>0</v>
      </c>
      <c r="N45" s="10">
        <v>0</v>
      </c>
      <c r="O45" s="5">
        <v>2</v>
      </c>
      <c r="P45" s="10">
        <v>0</v>
      </c>
      <c r="Q45" s="10">
        <v>0</v>
      </c>
      <c r="R45" s="5">
        <v>95</v>
      </c>
      <c r="S45" s="10">
        <v>0</v>
      </c>
      <c r="T45" s="10">
        <v>0</v>
      </c>
      <c r="U45" s="10">
        <v>0</v>
      </c>
      <c r="V45" s="5">
        <v>1970</v>
      </c>
      <c r="W45" s="10">
        <v>0</v>
      </c>
      <c r="X45" s="10">
        <v>0</v>
      </c>
      <c r="Y45" s="5">
        <v>1</v>
      </c>
      <c r="Z45" s="10">
        <v>0</v>
      </c>
      <c r="AA45" s="10">
        <v>0</v>
      </c>
      <c r="AB45" s="10">
        <v>0</v>
      </c>
      <c r="AC45" s="10">
        <v>0</v>
      </c>
      <c r="AD45" s="5">
        <v>270</v>
      </c>
      <c r="AE45" s="5">
        <v>1</v>
      </c>
      <c r="AF45" s="10">
        <v>0</v>
      </c>
      <c r="AG45" s="10">
        <v>0</v>
      </c>
      <c r="AH45" s="5">
        <v>1630</v>
      </c>
      <c r="AI45" s="5">
        <v>91</v>
      </c>
      <c r="AJ45" s="10">
        <v>0</v>
      </c>
    </row>
    <row r="46" spans="1:36" x14ac:dyDescent="0.25">
      <c r="A46" s="6" t="s">
        <v>76</v>
      </c>
      <c r="B46" s="28">
        <f t="shared" si="0"/>
        <v>754</v>
      </c>
      <c r="C46" s="34">
        <f t="shared" si="1"/>
        <v>474</v>
      </c>
      <c r="D46" s="34">
        <f t="shared" si="1"/>
        <v>5</v>
      </c>
      <c r="E46" s="34">
        <f t="shared" si="2"/>
        <v>15</v>
      </c>
      <c r="F46" s="35">
        <f t="shared" si="3"/>
        <v>8</v>
      </c>
      <c r="G46" s="35">
        <f t="shared" si="4"/>
        <v>10</v>
      </c>
      <c r="H46" s="35">
        <f t="shared" si="5"/>
        <v>240</v>
      </c>
      <c r="I46" s="35">
        <f t="shared" si="6"/>
        <v>0</v>
      </c>
      <c r="J46" s="35">
        <f t="shared" si="7"/>
        <v>0</v>
      </c>
      <c r="K46" s="36">
        <f t="shared" si="8"/>
        <v>2</v>
      </c>
      <c r="L46" s="5">
        <v>752</v>
      </c>
      <c r="M46" s="10">
        <v>0</v>
      </c>
      <c r="N46" s="10">
        <v>0</v>
      </c>
      <c r="O46" s="5">
        <v>74</v>
      </c>
      <c r="P46" s="10">
        <v>0</v>
      </c>
      <c r="Q46" s="10">
        <v>0</v>
      </c>
      <c r="R46" s="5">
        <v>166</v>
      </c>
      <c r="S46" s="10">
        <v>0</v>
      </c>
      <c r="T46" s="10">
        <v>0</v>
      </c>
      <c r="U46" s="5">
        <v>0</v>
      </c>
      <c r="V46" s="5">
        <v>10</v>
      </c>
      <c r="W46" s="10">
        <v>0</v>
      </c>
      <c r="X46" s="10">
        <v>0</v>
      </c>
      <c r="Y46" s="5">
        <v>8</v>
      </c>
      <c r="Z46" s="10">
        <v>0</v>
      </c>
      <c r="AA46" s="10">
        <v>0</v>
      </c>
      <c r="AB46" s="5">
        <v>2</v>
      </c>
      <c r="AC46" s="5">
        <v>11</v>
      </c>
      <c r="AD46" s="5">
        <v>4</v>
      </c>
      <c r="AE46" s="10">
        <v>0</v>
      </c>
      <c r="AF46" s="10">
        <v>0</v>
      </c>
      <c r="AG46" s="10">
        <v>0</v>
      </c>
      <c r="AH46" s="5">
        <v>474</v>
      </c>
      <c r="AI46" s="5">
        <v>5</v>
      </c>
      <c r="AJ46" s="10">
        <v>0</v>
      </c>
    </row>
    <row r="47" spans="1:36" x14ac:dyDescent="0.25">
      <c r="A47" s="6" t="s">
        <v>77</v>
      </c>
      <c r="B47" s="28">
        <f t="shared" si="0"/>
        <v>50313</v>
      </c>
      <c r="C47" s="34">
        <f t="shared" si="1"/>
        <v>4487</v>
      </c>
      <c r="D47" s="34">
        <f t="shared" si="1"/>
        <v>0</v>
      </c>
      <c r="E47" s="34">
        <f t="shared" si="2"/>
        <v>5298</v>
      </c>
      <c r="F47" s="35">
        <f t="shared" si="3"/>
        <v>0</v>
      </c>
      <c r="G47" s="35">
        <f t="shared" si="4"/>
        <v>39221</v>
      </c>
      <c r="H47" s="35">
        <f t="shared" si="5"/>
        <v>1307</v>
      </c>
      <c r="I47" s="35">
        <f t="shared" si="6"/>
        <v>0</v>
      </c>
      <c r="J47" s="35">
        <f t="shared" si="7"/>
        <v>0</v>
      </c>
      <c r="K47" s="36">
        <f t="shared" si="8"/>
        <v>0</v>
      </c>
      <c r="L47" s="5">
        <v>50313</v>
      </c>
      <c r="M47" s="10">
        <v>0</v>
      </c>
      <c r="N47" s="10">
        <v>0</v>
      </c>
      <c r="O47" s="5">
        <v>1245</v>
      </c>
      <c r="P47" s="10">
        <v>0</v>
      </c>
      <c r="Q47" s="10">
        <v>0</v>
      </c>
      <c r="R47" s="5">
        <v>62</v>
      </c>
      <c r="S47" s="5">
        <v>5651</v>
      </c>
      <c r="T47" s="5">
        <v>3651</v>
      </c>
      <c r="U47" s="10">
        <v>0</v>
      </c>
      <c r="V47" s="5">
        <v>397</v>
      </c>
      <c r="W47" s="5">
        <v>20742</v>
      </c>
      <c r="X47" s="5">
        <v>8780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5">
        <v>4834</v>
      </c>
      <c r="AE47" s="5">
        <v>464</v>
      </c>
      <c r="AF47" s="10">
        <v>0</v>
      </c>
      <c r="AG47" s="10">
        <v>0</v>
      </c>
      <c r="AH47" s="5">
        <v>4487</v>
      </c>
      <c r="AI47" s="10">
        <v>0</v>
      </c>
      <c r="AJ47" s="10">
        <v>0</v>
      </c>
    </row>
    <row r="48" spans="1:36" x14ac:dyDescent="0.25">
      <c r="A48" s="6" t="s">
        <v>78</v>
      </c>
      <c r="B48" s="28">
        <f t="shared" si="0"/>
        <v>33859</v>
      </c>
      <c r="C48" s="34">
        <f t="shared" si="1"/>
        <v>3309</v>
      </c>
      <c r="D48" s="34">
        <f t="shared" si="1"/>
        <v>0</v>
      </c>
      <c r="E48" s="34">
        <f t="shared" si="2"/>
        <v>4612</v>
      </c>
      <c r="F48" s="35">
        <f t="shared" si="3"/>
        <v>0</v>
      </c>
      <c r="G48" s="35">
        <f t="shared" si="4"/>
        <v>25875</v>
      </c>
      <c r="H48" s="35">
        <f t="shared" si="5"/>
        <v>63</v>
      </c>
      <c r="I48" s="35">
        <f t="shared" si="6"/>
        <v>0</v>
      </c>
      <c r="J48" s="35">
        <f t="shared" si="7"/>
        <v>0</v>
      </c>
      <c r="K48" s="36">
        <f t="shared" si="8"/>
        <v>0</v>
      </c>
      <c r="L48" s="5">
        <v>33858</v>
      </c>
      <c r="M48" s="10">
        <v>0</v>
      </c>
      <c r="N48" s="10">
        <v>0</v>
      </c>
      <c r="O48" s="5">
        <v>1</v>
      </c>
      <c r="P48" s="10">
        <v>0</v>
      </c>
      <c r="Q48" s="10">
        <v>0</v>
      </c>
      <c r="R48" s="5">
        <v>62</v>
      </c>
      <c r="S48" s="5">
        <v>5133</v>
      </c>
      <c r="T48" s="10">
        <v>0</v>
      </c>
      <c r="U48" s="10">
        <v>0</v>
      </c>
      <c r="V48" s="10">
        <v>0</v>
      </c>
      <c r="W48" s="5">
        <v>20742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5">
        <v>4148</v>
      </c>
      <c r="AE48" s="5">
        <v>464</v>
      </c>
      <c r="AF48" s="10">
        <v>0</v>
      </c>
      <c r="AG48" s="10">
        <v>0</v>
      </c>
      <c r="AH48" s="5">
        <v>3309</v>
      </c>
      <c r="AI48" s="10">
        <v>0</v>
      </c>
      <c r="AJ48" s="10">
        <v>0</v>
      </c>
    </row>
    <row r="49" spans="1:36" x14ac:dyDescent="0.25">
      <c r="A49" s="6" t="s">
        <v>79</v>
      </c>
      <c r="B49" s="28">
        <f t="shared" si="0"/>
        <v>881</v>
      </c>
      <c r="C49" s="34">
        <f t="shared" si="1"/>
        <v>732</v>
      </c>
      <c r="D49" s="34">
        <f t="shared" si="1"/>
        <v>0</v>
      </c>
      <c r="E49" s="34">
        <f t="shared" si="2"/>
        <v>18</v>
      </c>
      <c r="F49" s="35">
        <f t="shared" si="3"/>
        <v>0</v>
      </c>
      <c r="G49" s="35">
        <f t="shared" si="4"/>
        <v>131</v>
      </c>
      <c r="H49" s="35">
        <f t="shared" si="5"/>
        <v>0</v>
      </c>
      <c r="I49" s="35">
        <f t="shared" si="6"/>
        <v>0</v>
      </c>
      <c r="J49" s="35">
        <f t="shared" si="7"/>
        <v>0</v>
      </c>
      <c r="K49" s="36">
        <f t="shared" si="8"/>
        <v>0</v>
      </c>
      <c r="L49" s="5">
        <v>880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5">
        <v>131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5">
        <v>18</v>
      </c>
      <c r="AE49" s="10">
        <v>0</v>
      </c>
      <c r="AF49" s="10">
        <v>0</v>
      </c>
      <c r="AG49" s="10">
        <v>0</v>
      </c>
      <c r="AH49" s="5">
        <v>732</v>
      </c>
      <c r="AI49" s="10">
        <v>0</v>
      </c>
      <c r="AJ49" s="10">
        <v>0</v>
      </c>
    </row>
    <row r="50" spans="1:36" x14ac:dyDescent="0.25">
      <c r="A50" s="6" t="s">
        <v>80</v>
      </c>
      <c r="B50" s="28">
        <f t="shared" si="0"/>
        <v>3723</v>
      </c>
      <c r="C50" s="34">
        <f t="shared" si="1"/>
        <v>0</v>
      </c>
      <c r="D50" s="34">
        <f t="shared" si="1"/>
        <v>0</v>
      </c>
      <c r="E50" s="34">
        <f t="shared" si="2"/>
        <v>53</v>
      </c>
      <c r="F50" s="35">
        <f t="shared" si="3"/>
        <v>0</v>
      </c>
      <c r="G50" s="35">
        <f t="shared" si="4"/>
        <v>3670</v>
      </c>
      <c r="H50" s="35">
        <f t="shared" si="5"/>
        <v>0</v>
      </c>
      <c r="I50" s="35">
        <f t="shared" si="6"/>
        <v>0</v>
      </c>
      <c r="J50" s="35">
        <f t="shared" si="7"/>
        <v>0</v>
      </c>
      <c r="K50" s="36">
        <f t="shared" si="8"/>
        <v>0</v>
      </c>
      <c r="L50" s="5">
        <v>3723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5">
        <v>19</v>
      </c>
      <c r="T50" s="5">
        <v>3651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5">
        <v>53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</row>
    <row r="51" spans="1:36" x14ac:dyDescent="0.25">
      <c r="A51" s="6" t="s">
        <v>81</v>
      </c>
      <c r="B51" s="28">
        <f t="shared" si="0"/>
        <v>11851</v>
      </c>
      <c r="C51" s="34">
        <f t="shared" si="1"/>
        <v>447</v>
      </c>
      <c r="D51" s="34">
        <f t="shared" si="1"/>
        <v>0</v>
      </c>
      <c r="E51" s="34">
        <f t="shared" si="2"/>
        <v>615</v>
      </c>
      <c r="F51" s="35">
        <f t="shared" si="3"/>
        <v>0</v>
      </c>
      <c r="G51" s="35">
        <f t="shared" si="4"/>
        <v>9545</v>
      </c>
      <c r="H51" s="35">
        <f t="shared" si="5"/>
        <v>1244</v>
      </c>
      <c r="I51" s="35">
        <f t="shared" si="6"/>
        <v>0</v>
      </c>
      <c r="J51" s="35">
        <f t="shared" si="7"/>
        <v>0</v>
      </c>
      <c r="K51" s="36">
        <f t="shared" si="8"/>
        <v>0</v>
      </c>
      <c r="L51" s="5">
        <v>11852</v>
      </c>
      <c r="M51" s="10">
        <v>0</v>
      </c>
      <c r="N51" s="10">
        <v>0</v>
      </c>
      <c r="O51" s="5">
        <v>1244</v>
      </c>
      <c r="P51" s="10">
        <v>0</v>
      </c>
      <c r="Q51" s="10">
        <v>0</v>
      </c>
      <c r="R51" s="5">
        <v>0</v>
      </c>
      <c r="S51" s="5">
        <v>499</v>
      </c>
      <c r="T51" s="10">
        <v>0</v>
      </c>
      <c r="U51" s="10">
        <v>0</v>
      </c>
      <c r="V51" s="5">
        <v>266</v>
      </c>
      <c r="W51" s="10">
        <v>0</v>
      </c>
      <c r="X51" s="5">
        <v>8780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5">
        <v>615</v>
      </c>
      <c r="AE51" s="10">
        <v>0</v>
      </c>
      <c r="AF51" s="10">
        <v>0</v>
      </c>
      <c r="AG51" s="10">
        <v>0</v>
      </c>
      <c r="AH51" s="5">
        <v>447</v>
      </c>
      <c r="AI51" s="10">
        <v>0</v>
      </c>
      <c r="AJ51" s="10">
        <v>0</v>
      </c>
    </row>
    <row r="52" spans="1:36" x14ac:dyDescent="0.25">
      <c r="A52" s="6" t="s">
        <v>82</v>
      </c>
      <c r="B52" s="28">
        <f t="shared" si="0"/>
        <v>0</v>
      </c>
      <c r="C52" s="34">
        <f t="shared" si="1"/>
        <v>0</v>
      </c>
      <c r="D52" s="34">
        <f t="shared" si="1"/>
        <v>0</v>
      </c>
      <c r="E52" s="34">
        <f t="shared" si="2"/>
        <v>0</v>
      </c>
      <c r="F52" s="35">
        <f t="shared" si="3"/>
        <v>0</v>
      </c>
      <c r="G52" s="35">
        <f t="shared" si="4"/>
        <v>0</v>
      </c>
      <c r="H52" s="35">
        <f t="shared" si="5"/>
        <v>0</v>
      </c>
      <c r="I52" s="35">
        <f t="shared" si="6"/>
        <v>0</v>
      </c>
      <c r="J52" s="35">
        <f t="shared" si="7"/>
        <v>0</v>
      </c>
      <c r="K52" s="36">
        <f t="shared" si="8"/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</row>
    <row r="53" spans="1:36" x14ac:dyDescent="0.25">
      <c r="A53" s="6" t="s">
        <v>83</v>
      </c>
      <c r="B53" s="28">
        <f t="shared" si="0"/>
        <v>88333</v>
      </c>
      <c r="C53" s="34">
        <f t="shared" si="1"/>
        <v>66332</v>
      </c>
      <c r="D53" s="34">
        <f t="shared" si="1"/>
        <v>5874</v>
      </c>
      <c r="E53" s="34">
        <f t="shared" si="2"/>
        <v>6295</v>
      </c>
      <c r="F53" s="35">
        <f t="shared" si="3"/>
        <v>111</v>
      </c>
      <c r="G53" s="35">
        <f t="shared" si="4"/>
        <v>8759</v>
      </c>
      <c r="H53" s="35">
        <f t="shared" si="5"/>
        <v>768</v>
      </c>
      <c r="I53" s="35">
        <f t="shared" si="6"/>
        <v>1</v>
      </c>
      <c r="J53" s="35">
        <f t="shared" si="7"/>
        <v>193</v>
      </c>
      <c r="K53" s="36">
        <f t="shared" si="8"/>
        <v>0</v>
      </c>
      <c r="L53" s="5">
        <v>88335</v>
      </c>
      <c r="M53" s="5">
        <v>1</v>
      </c>
      <c r="N53" s="10">
        <v>0</v>
      </c>
      <c r="O53" s="5">
        <v>249</v>
      </c>
      <c r="P53" s="10">
        <v>0</v>
      </c>
      <c r="Q53" s="10">
        <v>0</v>
      </c>
      <c r="R53" s="5">
        <v>519</v>
      </c>
      <c r="S53" s="5">
        <v>3</v>
      </c>
      <c r="T53" s="5">
        <v>356</v>
      </c>
      <c r="U53" s="5">
        <v>7</v>
      </c>
      <c r="V53" s="5">
        <v>4759</v>
      </c>
      <c r="W53" s="5">
        <v>11</v>
      </c>
      <c r="X53" s="5">
        <v>3630</v>
      </c>
      <c r="Y53" s="5">
        <v>104</v>
      </c>
      <c r="Z53" s="10">
        <v>0</v>
      </c>
      <c r="AA53" s="5">
        <v>0</v>
      </c>
      <c r="AB53" s="10">
        <v>0</v>
      </c>
      <c r="AC53" s="5">
        <v>5235</v>
      </c>
      <c r="AD53" s="5">
        <v>835</v>
      </c>
      <c r="AE53" s="5">
        <v>225</v>
      </c>
      <c r="AF53" s="5">
        <v>193</v>
      </c>
      <c r="AG53" s="10">
        <v>0</v>
      </c>
      <c r="AH53" s="5">
        <v>66332</v>
      </c>
      <c r="AI53" s="5">
        <v>5874</v>
      </c>
      <c r="AJ53" s="10">
        <v>0</v>
      </c>
    </row>
    <row r="54" spans="1:36" x14ac:dyDescent="0.25">
      <c r="A54" s="6" t="s">
        <v>84</v>
      </c>
      <c r="B54" s="28">
        <f t="shared" si="0"/>
        <v>3904</v>
      </c>
      <c r="C54" s="34">
        <f t="shared" si="1"/>
        <v>2287</v>
      </c>
      <c r="D54" s="34">
        <f t="shared" si="1"/>
        <v>4</v>
      </c>
      <c r="E54" s="34">
        <f t="shared" si="2"/>
        <v>169</v>
      </c>
      <c r="F54" s="35">
        <f t="shared" si="3"/>
        <v>5</v>
      </c>
      <c r="G54" s="35">
        <f t="shared" si="4"/>
        <v>1217</v>
      </c>
      <c r="H54" s="35">
        <f t="shared" si="5"/>
        <v>222</v>
      </c>
      <c r="I54" s="35">
        <f t="shared" si="6"/>
        <v>0</v>
      </c>
      <c r="J54" s="35">
        <f t="shared" si="7"/>
        <v>0</v>
      </c>
      <c r="K54" s="36">
        <f t="shared" si="8"/>
        <v>0</v>
      </c>
      <c r="L54" s="5">
        <v>3904</v>
      </c>
      <c r="M54" s="10">
        <v>0</v>
      </c>
      <c r="N54" s="10">
        <v>0</v>
      </c>
      <c r="O54" s="5">
        <v>51</v>
      </c>
      <c r="P54" s="10">
        <v>0</v>
      </c>
      <c r="Q54" s="10">
        <v>0</v>
      </c>
      <c r="R54" s="5">
        <v>171</v>
      </c>
      <c r="S54" s="5">
        <v>0</v>
      </c>
      <c r="T54" s="10">
        <v>0</v>
      </c>
      <c r="U54" s="10">
        <v>0</v>
      </c>
      <c r="V54" s="5">
        <v>1208</v>
      </c>
      <c r="W54" s="5">
        <v>9</v>
      </c>
      <c r="X54" s="10">
        <v>0</v>
      </c>
      <c r="Y54" s="5">
        <v>5</v>
      </c>
      <c r="Z54" s="10">
        <v>0</v>
      </c>
      <c r="AA54" s="10">
        <v>0</v>
      </c>
      <c r="AB54" s="10">
        <v>0</v>
      </c>
      <c r="AC54" s="10">
        <v>0</v>
      </c>
      <c r="AD54" s="5">
        <v>166</v>
      </c>
      <c r="AE54" s="5">
        <v>3</v>
      </c>
      <c r="AF54" s="10">
        <v>0</v>
      </c>
      <c r="AG54" s="10">
        <v>0</v>
      </c>
      <c r="AH54" s="5">
        <v>2287</v>
      </c>
      <c r="AI54" s="5">
        <v>4</v>
      </c>
      <c r="AJ54" s="10">
        <v>0</v>
      </c>
    </row>
    <row r="55" spans="1:36" x14ac:dyDescent="0.25">
      <c r="A55" s="6" t="s">
        <v>85</v>
      </c>
      <c r="B55" s="28">
        <f t="shared" si="0"/>
        <v>4061</v>
      </c>
      <c r="C55" s="34">
        <f t="shared" si="1"/>
        <v>254</v>
      </c>
      <c r="D55" s="34">
        <f t="shared" si="1"/>
        <v>0</v>
      </c>
      <c r="E55" s="34">
        <f t="shared" si="2"/>
        <v>171</v>
      </c>
      <c r="F55" s="35">
        <f t="shared" si="3"/>
        <v>3</v>
      </c>
      <c r="G55" s="35">
        <f t="shared" si="4"/>
        <v>3532</v>
      </c>
      <c r="H55" s="35">
        <f t="shared" si="5"/>
        <v>101</v>
      </c>
      <c r="I55" s="35">
        <f t="shared" si="6"/>
        <v>0</v>
      </c>
      <c r="J55" s="35">
        <f t="shared" si="7"/>
        <v>0</v>
      </c>
      <c r="K55" s="36">
        <f t="shared" si="8"/>
        <v>0</v>
      </c>
      <c r="L55" s="5">
        <v>4062</v>
      </c>
      <c r="M55" s="10">
        <v>0</v>
      </c>
      <c r="N55" s="10">
        <v>0</v>
      </c>
      <c r="O55" s="5">
        <v>101</v>
      </c>
      <c r="P55" s="10">
        <v>0</v>
      </c>
      <c r="Q55" s="10">
        <v>0</v>
      </c>
      <c r="R55" s="5">
        <v>0</v>
      </c>
      <c r="S55" s="10">
        <v>0</v>
      </c>
      <c r="T55" s="10">
        <v>0</v>
      </c>
      <c r="U55" s="10">
        <v>0</v>
      </c>
      <c r="V55" s="5">
        <v>426</v>
      </c>
      <c r="W55" s="10">
        <v>0</v>
      </c>
      <c r="X55" s="5">
        <v>3106</v>
      </c>
      <c r="Y55" s="5">
        <v>3</v>
      </c>
      <c r="Z55" s="10">
        <v>0</v>
      </c>
      <c r="AA55" s="10">
        <v>0</v>
      </c>
      <c r="AB55" s="10">
        <v>0</v>
      </c>
      <c r="AC55" s="10">
        <v>0</v>
      </c>
      <c r="AD55" s="5">
        <v>171</v>
      </c>
      <c r="AE55" s="10">
        <v>0</v>
      </c>
      <c r="AF55" s="10">
        <v>0</v>
      </c>
      <c r="AG55" s="10">
        <v>0</v>
      </c>
      <c r="AH55" s="5">
        <v>254</v>
      </c>
      <c r="AI55" s="10">
        <v>0</v>
      </c>
      <c r="AJ55" s="10">
        <v>0</v>
      </c>
    </row>
    <row r="56" spans="1:36" x14ac:dyDescent="0.25">
      <c r="A56" s="6" t="s">
        <v>86</v>
      </c>
      <c r="B56" s="28">
        <f>C56+D56+E56+F56+G56+H56+I56+J56+K56</f>
        <v>35046</v>
      </c>
      <c r="C56" s="34">
        <f t="shared" si="1"/>
        <v>25581</v>
      </c>
      <c r="D56" s="34">
        <f t="shared" si="1"/>
        <v>4007</v>
      </c>
      <c r="E56" s="34">
        <f t="shared" si="2"/>
        <v>741</v>
      </c>
      <c r="F56" s="35">
        <f t="shared" si="3"/>
        <v>103</v>
      </c>
      <c r="G56" s="35">
        <f t="shared" si="4"/>
        <v>4011</v>
      </c>
      <c r="H56" s="35">
        <f t="shared" si="5"/>
        <v>409</v>
      </c>
      <c r="I56" s="35">
        <f t="shared" si="6"/>
        <v>1</v>
      </c>
      <c r="J56" s="35">
        <f t="shared" si="7"/>
        <v>193</v>
      </c>
      <c r="K56" s="36">
        <f t="shared" si="8"/>
        <v>0</v>
      </c>
      <c r="L56" s="5">
        <v>35047</v>
      </c>
      <c r="M56" s="5">
        <v>1</v>
      </c>
      <c r="N56" s="10">
        <v>0</v>
      </c>
      <c r="O56" s="5">
        <v>88</v>
      </c>
      <c r="P56" s="10">
        <v>0</v>
      </c>
      <c r="Q56" s="10">
        <v>0</v>
      </c>
      <c r="R56" s="5">
        <v>321</v>
      </c>
      <c r="S56" s="5">
        <v>3</v>
      </c>
      <c r="T56" s="5">
        <v>356</v>
      </c>
      <c r="U56" s="5">
        <v>7</v>
      </c>
      <c r="V56" s="5">
        <v>3125</v>
      </c>
      <c r="W56" s="5">
        <v>3</v>
      </c>
      <c r="X56" s="5">
        <v>524</v>
      </c>
      <c r="Y56" s="5">
        <v>96</v>
      </c>
      <c r="Z56" s="10">
        <v>0</v>
      </c>
      <c r="AA56" s="5">
        <v>0</v>
      </c>
      <c r="AB56" s="10">
        <v>0</v>
      </c>
      <c r="AC56" s="5">
        <v>22</v>
      </c>
      <c r="AD56" s="5">
        <v>498</v>
      </c>
      <c r="AE56" s="5">
        <v>221</v>
      </c>
      <c r="AF56" s="5">
        <v>193</v>
      </c>
      <c r="AG56" s="10">
        <v>0</v>
      </c>
      <c r="AH56" s="5">
        <v>25581</v>
      </c>
      <c r="AI56" s="5">
        <v>4007</v>
      </c>
      <c r="AJ56" s="10">
        <v>0</v>
      </c>
    </row>
    <row r="57" spans="1:36" x14ac:dyDescent="0.25">
      <c r="A57" s="6" t="s">
        <v>87</v>
      </c>
      <c r="B57" s="28">
        <f>C57+D57+E57+F57+G57+H57+I57+J57+K57</f>
        <v>45322</v>
      </c>
      <c r="C57" s="34">
        <f t="shared" si="1"/>
        <v>38209</v>
      </c>
      <c r="D57" s="34">
        <f t="shared" si="1"/>
        <v>1863</v>
      </c>
      <c r="E57" s="34">
        <f t="shared" si="2"/>
        <v>5213</v>
      </c>
      <c r="F57" s="35">
        <f t="shared" si="3"/>
        <v>0</v>
      </c>
      <c r="G57" s="35">
        <f t="shared" si="4"/>
        <v>0</v>
      </c>
      <c r="H57" s="35">
        <f t="shared" si="5"/>
        <v>37</v>
      </c>
      <c r="I57" s="35">
        <f t="shared" si="6"/>
        <v>0</v>
      </c>
      <c r="J57" s="35">
        <f t="shared" si="7"/>
        <v>0</v>
      </c>
      <c r="K57" s="36">
        <f t="shared" si="8"/>
        <v>0</v>
      </c>
      <c r="L57" s="5">
        <v>45323</v>
      </c>
      <c r="M57" s="10">
        <v>0</v>
      </c>
      <c r="N57" s="10">
        <v>0</v>
      </c>
      <c r="O57" s="5">
        <v>10</v>
      </c>
      <c r="P57" s="10">
        <v>0</v>
      </c>
      <c r="Q57" s="10">
        <v>0</v>
      </c>
      <c r="R57" s="5">
        <v>27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5">
        <v>5213</v>
      </c>
      <c r="AD57" s="10">
        <v>0</v>
      </c>
      <c r="AE57" s="5">
        <v>0</v>
      </c>
      <c r="AF57" s="10">
        <v>0</v>
      </c>
      <c r="AG57" s="10">
        <v>0</v>
      </c>
      <c r="AH57" s="5">
        <v>38209</v>
      </c>
      <c r="AI57" s="5">
        <v>1863</v>
      </c>
      <c r="AJ57" s="10">
        <v>0</v>
      </c>
    </row>
    <row r="58" spans="1:36" x14ac:dyDescent="0.25">
      <c r="L58" s="5">
        <v>11630</v>
      </c>
      <c r="M58" s="5">
        <v>37</v>
      </c>
      <c r="N58" s="5">
        <v>185</v>
      </c>
      <c r="O58" s="5">
        <v>761</v>
      </c>
      <c r="P58" s="5">
        <v>460</v>
      </c>
      <c r="Q58" s="5">
        <v>1741</v>
      </c>
      <c r="R58" s="5">
        <v>7572</v>
      </c>
      <c r="S58" s="5">
        <v>1795</v>
      </c>
      <c r="T58" s="5">
        <v>917</v>
      </c>
      <c r="U58" s="5">
        <v>14</v>
      </c>
      <c r="V58" s="5">
        <v>83</v>
      </c>
      <c r="W58" s="5">
        <v>2326</v>
      </c>
      <c r="X58" s="5">
        <v>292</v>
      </c>
      <c r="Y58" s="5">
        <v>455</v>
      </c>
      <c r="Z58" s="5">
        <v>2001</v>
      </c>
      <c r="AA58" s="5">
        <v>1157</v>
      </c>
      <c r="AB58" s="5">
        <v>3561</v>
      </c>
      <c r="AC58" s="5">
        <v>7</v>
      </c>
      <c r="AD58" s="5">
        <v>787</v>
      </c>
      <c r="AE58" s="5">
        <v>95</v>
      </c>
      <c r="AF58" s="5">
        <v>4</v>
      </c>
      <c r="AG58" s="5">
        <v>4</v>
      </c>
      <c r="AH58" s="5">
        <v>230</v>
      </c>
      <c r="AI58" s="5">
        <v>0</v>
      </c>
      <c r="AJ58" s="10">
        <v>0</v>
      </c>
    </row>
    <row r="59" spans="1:36" x14ac:dyDescent="0.25">
      <c r="A59" s="11"/>
      <c r="L59" s="5">
        <v>1816</v>
      </c>
      <c r="M59" s="10">
        <v>0</v>
      </c>
      <c r="N59" s="10">
        <v>0</v>
      </c>
      <c r="O59" s="5">
        <v>1816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</row>
    <row r="60" spans="1:36" x14ac:dyDescent="0.25">
      <c r="L60" s="5">
        <v>161</v>
      </c>
      <c r="M60" s="10">
        <v>0</v>
      </c>
      <c r="N60" s="10">
        <v>0</v>
      </c>
      <c r="O60" s="5">
        <v>159</v>
      </c>
      <c r="P60" s="5">
        <v>1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</row>
  </sheetData>
  <hyperlinks>
    <hyperlink ref="A2" r:id="rId1" xr:uid="{A80BC93A-842A-45C2-A12A-ACC8175860C5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B0CD-50B0-4D61-8BEE-8D32182653CD}">
  <dimension ref="A1:AU57"/>
  <sheetViews>
    <sheetView zoomScale="80" zoomScaleNormal="80" workbookViewId="0">
      <pane xSplit="1" topLeftCell="B1" activePane="topRight" state="frozen"/>
      <selection activeCell="N31" sqref="N31"/>
      <selection pane="topRight" activeCell="A3" sqref="A3"/>
    </sheetView>
  </sheetViews>
  <sheetFormatPr baseColWidth="10" defaultColWidth="11.42578125" defaultRowHeight="15" customHeight="1" x14ac:dyDescent="0.25"/>
  <cols>
    <col min="1" max="1" width="21.42578125" customWidth="1"/>
    <col min="2" max="2" width="7" customWidth="1"/>
    <col min="3" max="8" width="6.42578125" customWidth="1"/>
    <col min="9" max="34" width="6" customWidth="1"/>
    <col min="35" max="35" width="6.140625" customWidth="1"/>
    <col min="36" max="39" width="6.42578125" customWidth="1"/>
    <col min="40" max="40" width="75.42578125" bestFit="1" customWidth="1"/>
    <col min="47" max="47" width="63.42578125" bestFit="1" customWidth="1"/>
  </cols>
  <sheetData>
    <row r="1" spans="1:47" ht="18.75" x14ac:dyDescent="0.3">
      <c r="A1" s="2" t="s">
        <v>88</v>
      </c>
      <c r="B1" s="2"/>
      <c r="C1" s="2"/>
      <c r="V1" s="51"/>
    </row>
    <row r="2" spans="1:47" x14ac:dyDescent="0.25">
      <c r="A2" s="4" t="s">
        <v>0</v>
      </c>
      <c r="B2" s="4"/>
      <c r="C2" s="4"/>
    </row>
    <row r="3" spans="1:47" x14ac:dyDescent="0.25">
      <c r="A3" s="3" t="s">
        <v>89</v>
      </c>
      <c r="B3" s="3"/>
      <c r="C3" s="3"/>
      <c r="D3" s="6" t="s">
        <v>90</v>
      </c>
      <c r="G3" s="7" t="s">
        <v>91</v>
      </c>
    </row>
    <row r="5" spans="1:47" s="7" customFormat="1" x14ac:dyDescent="0.25">
      <c r="A5" s="7" t="s">
        <v>92</v>
      </c>
      <c r="D5" s="7" t="s">
        <v>93</v>
      </c>
      <c r="E5" s="7" t="s">
        <v>94</v>
      </c>
      <c r="F5" s="7" t="s">
        <v>95</v>
      </c>
      <c r="G5" s="7" t="s">
        <v>96</v>
      </c>
      <c r="H5" s="7" t="s">
        <v>97</v>
      </c>
      <c r="I5" s="7" t="s">
        <v>98</v>
      </c>
      <c r="J5" s="7" t="s">
        <v>99</v>
      </c>
      <c r="K5" s="7" t="s">
        <v>100</v>
      </c>
      <c r="L5" s="7" t="s">
        <v>101</v>
      </c>
      <c r="M5" s="7" t="s">
        <v>102</v>
      </c>
      <c r="N5" s="7" t="s">
        <v>103</v>
      </c>
      <c r="O5" s="7" t="s">
        <v>104</v>
      </c>
      <c r="P5" s="7" t="s">
        <v>105</v>
      </c>
      <c r="Q5" s="7" t="s">
        <v>106</v>
      </c>
      <c r="R5" s="7" t="s">
        <v>107</v>
      </c>
      <c r="S5" s="7" t="s">
        <v>108</v>
      </c>
      <c r="T5" s="7" t="s">
        <v>109</v>
      </c>
      <c r="U5" s="7" t="s">
        <v>110</v>
      </c>
      <c r="V5" s="7" t="s">
        <v>111</v>
      </c>
      <c r="W5" s="7" t="s">
        <v>112</v>
      </c>
      <c r="X5" s="7" t="s">
        <v>113</v>
      </c>
      <c r="Y5" s="7" t="s">
        <v>114</v>
      </c>
      <c r="Z5" s="7" t="s">
        <v>115</v>
      </c>
      <c r="AA5" s="7" t="s">
        <v>116</v>
      </c>
      <c r="AB5" s="7" t="s">
        <v>117</v>
      </c>
      <c r="AC5" s="7" t="s">
        <v>118</v>
      </c>
      <c r="AD5" s="7" t="s">
        <v>119</v>
      </c>
      <c r="AE5" s="7" t="s">
        <v>120</v>
      </c>
      <c r="AF5" s="7" t="s">
        <v>121</v>
      </c>
      <c r="AG5" s="7" t="s">
        <v>122</v>
      </c>
      <c r="AH5" s="7">
        <v>2020</v>
      </c>
      <c r="AI5" s="7">
        <f>AH5+1</f>
        <v>2021</v>
      </c>
      <c r="AJ5" s="7">
        <v>2022</v>
      </c>
      <c r="AK5" s="7">
        <v>2023</v>
      </c>
      <c r="AL5" s="7">
        <f>AK5+1</f>
        <v>2024</v>
      </c>
      <c r="AM5" s="7">
        <f>AL5+1</f>
        <v>2025</v>
      </c>
    </row>
    <row r="6" spans="1:47" s="7" customFormat="1" x14ac:dyDescent="0.25">
      <c r="A6" t="s">
        <v>27</v>
      </c>
      <c r="B6"/>
      <c r="C6"/>
      <c r="D6" s="1">
        <v>1.63</v>
      </c>
      <c r="E6" s="1">
        <v>1.9139999999999999</v>
      </c>
      <c r="F6" s="1">
        <v>1.869</v>
      </c>
      <c r="G6" s="1">
        <v>1.9430000000000001</v>
      </c>
      <c r="H6" s="1">
        <v>2.335</v>
      </c>
      <c r="I6" s="1">
        <v>2.1549999999999998</v>
      </c>
      <c r="J6" s="1">
        <v>2.601</v>
      </c>
      <c r="K6" s="1">
        <v>2.7909999999999999</v>
      </c>
      <c r="L6" s="1">
        <v>3.3290000000000002</v>
      </c>
      <c r="M6" s="1">
        <v>3.4750000000000001</v>
      </c>
      <c r="N6" s="1">
        <v>3.67</v>
      </c>
      <c r="O6" s="1">
        <v>3.5259999999999998</v>
      </c>
      <c r="P6" s="1">
        <v>3.1309999999999998</v>
      </c>
      <c r="Q6" s="1">
        <v>2.6970000000000001</v>
      </c>
      <c r="R6" s="1">
        <v>2.6850000000000001</v>
      </c>
      <c r="S6" s="1">
        <v>3.1080000000000001</v>
      </c>
      <c r="T6" s="1">
        <v>3.238</v>
      </c>
      <c r="U6" s="1">
        <v>3.3690000000000002</v>
      </c>
      <c r="V6" s="1">
        <v>3.4430000000000001</v>
      </c>
      <c r="W6" s="1">
        <v>3.8639999999999999</v>
      </c>
      <c r="X6" s="1">
        <v>3.9750000000000001</v>
      </c>
      <c r="Y6" s="1">
        <v>4.657</v>
      </c>
      <c r="Z6" s="1">
        <v>4.9530000000000003</v>
      </c>
      <c r="AA6" s="1">
        <v>5.556</v>
      </c>
      <c r="AB6" s="1">
        <v>5.2789999999999999</v>
      </c>
      <c r="AC6" s="1">
        <v>4.5369999999999999</v>
      </c>
      <c r="AD6" s="1">
        <v>4.2160000000000002</v>
      </c>
      <c r="AE6" s="1">
        <v>3.64</v>
      </c>
      <c r="AF6" s="1">
        <v>4.24</v>
      </c>
      <c r="AG6" s="1">
        <v>4.3239999999999998</v>
      </c>
      <c r="AH6" s="1">
        <v>4.2850000000000001</v>
      </c>
      <c r="AI6" s="1">
        <v>4.1589999999999998</v>
      </c>
      <c r="AJ6" s="1">
        <v>4.4119999999999999</v>
      </c>
      <c r="AK6" s="60">
        <v>3.7629999999999999</v>
      </c>
      <c r="AL6" s="60">
        <v>3.645</v>
      </c>
      <c r="AM6" s="60">
        <v>3.5830000000000002</v>
      </c>
      <c r="AN6" t="s">
        <v>123</v>
      </c>
    </row>
    <row r="7" spans="1:47" s="7" customFormat="1" x14ac:dyDescent="0.25">
      <c r="A7" t="s">
        <v>124</v>
      </c>
      <c r="B7"/>
      <c r="C7"/>
      <c r="D7" s="1">
        <v>7.0309999999999997</v>
      </c>
      <c r="E7" s="1">
        <v>6.3760000000000003</v>
      </c>
      <c r="F7" s="1">
        <v>7.9530000000000003</v>
      </c>
      <c r="G7" s="1">
        <v>8.0350000000000001</v>
      </c>
      <c r="H7" s="1">
        <v>7.8719999999999999</v>
      </c>
      <c r="I7" s="1">
        <v>6.8769999999999998</v>
      </c>
      <c r="J7" s="1">
        <v>7.952</v>
      </c>
      <c r="K7" s="1">
        <v>8.266</v>
      </c>
      <c r="L7" s="1">
        <v>8.1379999999999999</v>
      </c>
      <c r="M7" s="1">
        <v>8.234</v>
      </c>
      <c r="N7" s="1">
        <v>7.7770000000000001</v>
      </c>
      <c r="O7" s="1">
        <v>6.9029999999999996</v>
      </c>
      <c r="P7" s="1">
        <v>7.2640000000000002</v>
      </c>
      <c r="Q7" s="1">
        <v>8.0640000000000001</v>
      </c>
      <c r="R7" s="1">
        <v>7.601</v>
      </c>
      <c r="S7" s="1">
        <v>8.4580000000000002</v>
      </c>
      <c r="T7" s="1">
        <v>8.6539999999999999</v>
      </c>
      <c r="U7" s="1">
        <v>8.3780000000000001</v>
      </c>
      <c r="V7" s="1">
        <v>7.3810000000000002</v>
      </c>
      <c r="W7" s="1">
        <v>8.0120000000000005</v>
      </c>
      <c r="X7" s="1">
        <v>6.6189999999999998</v>
      </c>
      <c r="Y7" s="1">
        <v>5.9390000000000001</v>
      </c>
      <c r="Z7" s="1">
        <v>5.742</v>
      </c>
      <c r="AA7" s="1">
        <v>7.2359999999999998</v>
      </c>
      <c r="AB7" s="1">
        <v>6.1589999999999998</v>
      </c>
      <c r="AC7" s="1">
        <v>6.8550000000000004</v>
      </c>
      <c r="AD7" s="1">
        <v>5.9960000000000004</v>
      </c>
      <c r="AE7" s="1">
        <v>6.9260000000000002</v>
      </c>
      <c r="AF7" s="1">
        <v>7.0490000000000004</v>
      </c>
      <c r="AG7" s="1">
        <v>5.8949999999999996</v>
      </c>
      <c r="AH7" s="1">
        <v>6.1429999999999998</v>
      </c>
      <c r="AI7" s="1">
        <v>6.1740000000000004</v>
      </c>
      <c r="AJ7" s="1">
        <v>5.2809999999999997</v>
      </c>
      <c r="AK7" s="60">
        <v>6.2629999999999999</v>
      </c>
      <c r="AL7" s="60">
        <v>6.1109999999999998</v>
      </c>
      <c r="AM7" s="60">
        <v>5.827</v>
      </c>
      <c r="AN7" t="s">
        <v>125</v>
      </c>
    </row>
    <row r="8" spans="1:47" x14ac:dyDescent="0.25">
      <c r="A8" t="s">
        <v>12</v>
      </c>
      <c r="D8" s="1">
        <v>24.97</v>
      </c>
      <c r="E8" s="1">
        <v>26.353999999999999</v>
      </c>
      <c r="F8" s="1">
        <v>28.193000000000001</v>
      </c>
      <c r="G8" s="1">
        <v>29.867000000000001</v>
      </c>
      <c r="H8" s="1">
        <v>32.325000000000003</v>
      </c>
      <c r="I8" s="1">
        <v>32.776000000000003</v>
      </c>
      <c r="J8" s="1">
        <v>35.148000000000003</v>
      </c>
      <c r="K8" s="1">
        <v>35.981999999999999</v>
      </c>
      <c r="L8" s="1">
        <v>34.411000000000001</v>
      </c>
      <c r="M8" s="1">
        <v>33.164999999999999</v>
      </c>
      <c r="N8" s="1">
        <v>38.610999999999997</v>
      </c>
      <c r="O8" s="1">
        <v>42.469000000000001</v>
      </c>
      <c r="P8" s="1">
        <v>44.28</v>
      </c>
      <c r="Q8" s="1">
        <v>47.789000000000001</v>
      </c>
      <c r="R8" s="1">
        <v>49.03</v>
      </c>
      <c r="S8" s="1">
        <v>48.325000000000003</v>
      </c>
      <c r="T8" s="1">
        <v>49.893999999999998</v>
      </c>
      <c r="U8" s="1">
        <v>49.857999999999997</v>
      </c>
      <c r="V8" s="1">
        <v>54.182000000000002</v>
      </c>
      <c r="W8" s="1">
        <v>50.661000000000001</v>
      </c>
      <c r="X8" s="1">
        <v>50.158000000000001</v>
      </c>
      <c r="Y8" s="1">
        <v>48.216999999999999</v>
      </c>
      <c r="Z8" s="1">
        <v>49.024000000000001</v>
      </c>
      <c r="AA8" s="1">
        <v>49.216000000000001</v>
      </c>
      <c r="AB8" s="1">
        <v>51.954999999999998</v>
      </c>
      <c r="AC8" s="1">
        <v>53.715000000000003</v>
      </c>
      <c r="AD8" s="1">
        <v>52.826000000000001</v>
      </c>
      <c r="AE8" s="1">
        <v>54.021999999999998</v>
      </c>
      <c r="AF8" s="1">
        <v>50.640999999999998</v>
      </c>
      <c r="AG8" s="1">
        <v>51.23</v>
      </c>
      <c r="AH8" s="1">
        <v>49.606999999999999</v>
      </c>
      <c r="AI8" s="1">
        <v>46.621000000000002</v>
      </c>
      <c r="AJ8" s="1">
        <v>44.195</v>
      </c>
      <c r="AK8" s="61">
        <v>42.884</v>
      </c>
      <c r="AL8" s="61">
        <v>38.075000000000003</v>
      </c>
      <c r="AM8" s="61">
        <v>38.061999999999998</v>
      </c>
      <c r="AN8" t="s">
        <v>126</v>
      </c>
    </row>
    <row r="9" spans="1:47" x14ac:dyDescent="0.25">
      <c r="A9" t="s">
        <v>127</v>
      </c>
      <c r="D9" s="1">
        <v>1.9530000000000001</v>
      </c>
      <c r="E9" s="1">
        <v>2.1629999999999998</v>
      </c>
      <c r="F9" s="1">
        <v>2.1960000000000002</v>
      </c>
      <c r="G9" s="1">
        <v>2.1629999999999998</v>
      </c>
      <c r="H9" s="1">
        <v>3.0659999999999998</v>
      </c>
      <c r="I9" s="1">
        <v>2.7869999999999999</v>
      </c>
      <c r="J9" s="1">
        <v>2.145</v>
      </c>
      <c r="K9" s="1">
        <v>3.7170000000000001</v>
      </c>
      <c r="L9" s="1">
        <v>3.0419999999999998</v>
      </c>
      <c r="M9" s="1">
        <v>3.3820000000000001</v>
      </c>
      <c r="N9" s="1">
        <v>3.129</v>
      </c>
      <c r="O9" s="1">
        <v>3.1720000000000002</v>
      </c>
      <c r="P9" s="1">
        <v>2.976</v>
      </c>
      <c r="Q9" s="1">
        <v>3.391</v>
      </c>
      <c r="R9" s="1">
        <v>3.452</v>
      </c>
      <c r="S9" s="1">
        <v>4.5389999999999997</v>
      </c>
      <c r="T9" s="1">
        <v>4.2850000000000001</v>
      </c>
      <c r="U9" s="1">
        <v>5.665</v>
      </c>
      <c r="V9" s="1">
        <v>5.875</v>
      </c>
      <c r="W9" s="1">
        <v>7.0819999999999999</v>
      </c>
      <c r="X9" s="1">
        <v>7.33</v>
      </c>
      <c r="Y9" s="1">
        <v>8.6219999999999999</v>
      </c>
      <c r="Z9" s="1">
        <v>9.2159999999999993</v>
      </c>
      <c r="AA9" s="1">
        <v>8.51</v>
      </c>
      <c r="AB9" s="1">
        <v>8.9390000000000001</v>
      </c>
      <c r="AC9" s="1">
        <v>10.112</v>
      </c>
      <c r="AD9" s="1">
        <v>9.5969999999999995</v>
      </c>
      <c r="AE9" s="1">
        <v>10.728</v>
      </c>
      <c r="AF9" s="1">
        <v>11.391</v>
      </c>
      <c r="AG9" s="1">
        <v>10.916</v>
      </c>
      <c r="AH9" s="1">
        <v>11.063000000000001</v>
      </c>
      <c r="AI9" s="1">
        <v>10.11</v>
      </c>
      <c r="AJ9" s="1">
        <v>11.861000000000001</v>
      </c>
      <c r="AK9" s="61">
        <v>13.37</v>
      </c>
      <c r="AL9" s="61">
        <v>14.351000000000001</v>
      </c>
      <c r="AM9" s="61">
        <v>13.714</v>
      </c>
      <c r="AN9" t="s">
        <v>200</v>
      </c>
    </row>
    <row r="10" spans="1:47" s="7" customFormat="1" x14ac:dyDescent="0.25">
      <c r="A10" s="7" t="s">
        <v>128</v>
      </c>
      <c r="D10" s="23">
        <f>SUM(D6:D9)</f>
        <v>35.584000000000003</v>
      </c>
      <c r="E10" s="23">
        <f t="shared" ref="E10:AM10" si="0">SUM(E6:E9)</f>
        <v>36.806999999999995</v>
      </c>
      <c r="F10" s="23">
        <f t="shared" si="0"/>
        <v>40.210999999999999</v>
      </c>
      <c r="G10" s="23">
        <f t="shared" si="0"/>
        <v>42.007999999999996</v>
      </c>
      <c r="H10" s="23">
        <f t="shared" si="0"/>
        <v>45.598000000000006</v>
      </c>
      <c r="I10" s="23">
        <f t="shared" si="0"/>
        <v>44.595000000000006</v>
      </c>
      <c r="J10" s="23">
        <f t="shared" si="0"/>
        <v>47.846000000000011</v>
      </c>
      <c r="K10" s="23">
        <f t="shared" si="0"/>
        <v>50.756</v>
      </c>
      <c r="L10" s="23">
        <f t="shared" si="0"/>
        <v>48.92</v>
      </c>
      <c r="M10" s="23">
        <f t="shared" si="0"/>
        <v>48.255999999999993</v>
      </c>
      <c r="N10" s="23">
        <f t="shared" si="0"/>
        <v>53.186999999999991</v>
      </c>
      <c r="O10" s="23">
        <f t="shared" si="0"/>
        <v>56.069999999999993</v>
      </c>
      <c r="P10" s="23">
        <f t="shared" si="0"/>
        <v>57.650999999999996</v>
      </c>
      <c r="Q10" s="23">
        <f t="shared" si="0"/>
        <v>61.940999999999995</v>
      </c>
      <c r="R10" s="23">
        <f t="shared" si="0"/>
        <v>62.768000000000001</v>
      </c>
      <c r="S10" s="23">
        <f t="shared" si="0"/>
        <v>64.430000000000007</v>
      </c>
      <c r="T10" s="23">
        <f t="shared" si="0"/>
        <v>66.070999999999998</v>
      </c>
      <c r="U10" s="23">
        <f t="shared" si="0"/>
        <v>67.27</v>
      </c>
      <c r="V10" s="23">
        <f t="shared" si="0"/>
        <v>70.881</v>
      </c>
      <c r="W10" s="23">
        <f t="shared" si="0"/>
        <v>69.619</v>
      </c>
      <c r="X10" s="23">
        <f t="shared" si="0"/>
        <v>68.082000000000008</v>
      </c>
      <c r="Y10" s="23">
        <f t="shared" si="0"/>
        <v>67.435000000000002</v>
      </c>
      <c r="Z10" s="23">
        <f t="shared" si="0"/>
        <v>68.935000000000002</v>
      </c>
      <c r="AA10" s="23">
        <f t="shared" si="0"/>
        <v>70.518000000000001</v>
      </c>
      <c r="AB10" s="23">
        <f t="shared" si="0"/>
        <v>72.331999999999994</v>
      </c>
      <c r="AC10" s="23">
        <f t="shared" si="0"/>
        <v>75.218999999999994</v>
      </c>
      <c r="AD10" s="23">
        <f t="shared" si="0"/>
        <v>72.634999999999991</v>
      </c>
      <c r="AE10" s="23">
        <f t="shared" si="0"/>
        <v>75.315999999999988</v>
      </c>
      <c r="AF10" s="23">
        <f t="shared" si="0"/>
        <v>73.320999999999998</v>
      </c>
      <c r="AG10" s="23">
        <f t="shared" si="0"/>
        <v>72.364999999999995</v>
      </c>
      <c r="AH10" s="23">
        <f t="shared" si="0"/>
        <v>71.097999999999999</v>
      </c>
      <c r="AI10" s="23">
        <f t="shared" si="0"/>
        <v>67.063999999999993</v>
      </c>
      <c r="AJ10" s="23">
        <f t="shared" si="0"/>
        <v>65.748999999999995</v>
      </c>
      <c r="AK10" s="23">
        <f t="shared" si="0"/>
        <v>66.28</v>
      </c>
      <c r="AL10" s="23">
        <f t="shared" si="0"/>
        <v>62.182000000000002</v>
      </c>
      <c r="AM10" s="23">
        <f t="shared" si="0"/>
        <v>61.185999999999993</v>
      </c>
    </row>
    <row r="11" spans="1:47" x14ac:dyDescent="0.25">
      <c r="AK11" s="9"/>
      <c r="AL11" s="9"/>
      <c r="AM11" s="9"/>
    </row>
    <row r="12" spans="1:47" s="7" customFormat="1" x14ac:dyDescent="0.25">
      <c r="A12" s="7" t="s">
        <v>129</v>
      </c>
      <c r="D12" s="7" t="s">
        <v>93</v>
      </c>
      <c r="E12" s="7" t="s">
        <v>94</v>
      </c>
      <c r="F12" s="7" t="s">
        <v>95</v>
      </c>
      <c r="G12" s="7" t="s">
        <v>96</v>
      </c>
      <c r="H12" s="7" t="s">
        <v>97</v>
      </c>
      <c r="I12" s="7" t="s">
        <v>98</v>
      </c>
      <c r="J12" s="7" t="s">
        <v>99</v>
      </c>
      <c r="K12" s="7" t="s">
        <v>100</v>
      </c>
      <c r="L12" s="7" t="s">
        <v>101</v>
      </c>
      <c r="M12" s="7" t="s">
        <v>102</v>
      </c>
      <c r="N12" s="7" t="s">
        <v>103</v>
      </c>
      <c r="O12" s="7" t="s">
        <v>104</v>
      </c>
      <c r="P12" s="7" t="s">
        <v>105</v>
      </c>
      <c r="Q12" s="7" t="s">
        <v>106</v>
      </c>
      <c r="R12" s="7" t="s">
        <v>107</v>
      </c>
      <c r="S12" s="7" t="s">
        <v>108</v>
      </c>
      <c r="T12" s="7" t="s">
        <v>109</v>
      </c>
      <c r="U12" s="7" t="s">
        <v>110</v>
      </c>
      <c r="V12" s="7" t="s">
        <v>111</v>
      </c>
      <c r="W12" s="7" t="s">
        <v>112</v>
      </c>
      <c r="X12" s="7" t="s">
        <v>113</v>
      </c>
      <c r="Y12" s="7" t="s">
        <v>114</v>
      </c>
      <c r="Z12" s="7" t="s">
        <v>115</v>
      </c>
      <c r="AA12" s="7" t="s">
        <v>116</v>
      </c>
      <c r="AB12" s="7" t="s">
        <v>117</v>
      </c>
      <c r="AC12" s="7" t="s">
        <v>118</v>
      </c>
      <c r="AD12" s="7" t="s">
        <v>119</v>
      </c>
      <c r="AE12" s="7" t="s">
        <v>120</v>
      </c>
      <c r="AF12" s="7" t="s">
        <v>121</v>
      </c>
      <c r="AG12" s="7" t="s">
        <v>122</v>
      </c>
      <c r="AH12" s="7" t="s">
        <v>130</v>
      </c>
      <c r="AI12" s="7">
        <f>AI5</f>
        <v>2021</v>
      </c>
      <c r="AJ12" s="7">
        <v>2022</v>
      </c>
      <c r="AK12" s="7">
        <v>2023</v>
      </c>
      <c r="AL12" s="7">
        <f>AK12+1</f>
        <v>2024</v>
      </c>
      <c r="AM12" s="7">
        <f>AL12+1</f>
        <v>2025</v>
      </c>
    </row>
    <row r="13" spans="1:47" x14ac:dyDescent="0.25">
      <c r="A13" t="s">
        <v>127</v>
      </c>
      <c r="D13" s="1">
        <v>6.8739999999999997</v>
      </c>
      <c r="E13" s="1">
        <v>6.7030000000000003</v>
      </c>
      <c r="F13" s="1">
        <v>6.8140000000000001</v>
      </c>
      <c r="G13" s="1">
        <v>7.976</v>
      </c>
      <c r="H13" s="1">
        <v>7.8769999999999998</v>
      </c>
      <c r="I13" s="1">
        <v>7.2629999999999999</v>
      </c>
      <c r="J13" s="1">
        <v>7.3570000000000002</v>
      </c>
      <c r="K13" s="1">
        <v>7.452</v>
      </c>
      <c r="L13" s="1">
        <v>7.7629999999999999</v>
      </c>
      <c r="M13" s="1">
        <v>7.4569999999999999</v>
      </c>
      <c r="N13" s="1">
        <v>10.074999999999999</v>
      </c>
      <c r="O13" s="1">
        <v>9.9670000000000005</v>
      </c>
      <c r="P13" s="1">
        <v>9.3379999999999992</v>
      </c>
      <c r="Q13" s="1">
        <v>7.95</v>
      </c>
      <c r="R13" s="1">
        <v>9.3339999999999996</v>
      </c>
      <c r="S13" s="1">
        <v>9.9949999999999992</v>
      </c>
      <c r="T13" s="1">
        <v>10.073</v>
      </c>
      <c r="U13" s="1">
        <v>10.079000000000001</v>
      </c>
      <c r="V13" s="1">
        <v>9.6769999999999996</v>
      </c>
      <c r="W13" s="1">
        <v>8.6289999999999996</v>
      </c>
      <c r="X13" s="1">
        <v>9.5540000000000003</v>
      </c>
      <c r="Y13" s="1">
        <v>7.298</v>
      </c>
      <c r="Z13" s="1">
        <v>9.1579999999999995</v>
      </c>
      <c r="AA13" s="1">
        <v>8.06</v>
      </c>
      <c r="AB13" s="1">
        <v>7.6050000000000004</v>
      </c>
      <c r="AC13" s="1">
        <v>7.4690000000000003</v>
      </c>
      <c r="AD13" s="1">
        <v>7.6950000000000003</v>
      </c>
      <c r="AE13" s="1">
        <v>7.6289999999999996</v>
      </c>
      <c r="AF13" s="1">
        <v>7.5640000000000001</v>
      </c>
      <c r="AG13" s="1">
        <v>6.9960000000000004</v>
      </c>
      <c r="AH13" s="1">
        <v>6.9669999999999996</v>
      </c>
      <c r="AI13" s="1">
        <v>7.6529999999999996</v>
      </c>
      <c r="AJ13" s="1">
        <v>7.2770000000000001</v>
      </c>
      <c r="AK13" s="1">
        <v>7.95</v>
      </c>
      <c r="AL13" s="1">
        <v>7.8049999999999997</v>
      </c>
      <c r="AM13" s="1">
        <v>7.4509999999999996</v>
      </c>
      <c r="AU13" s="4" t="s">
        <v>131</v>
      </c>
    </row>
    <row r="14" spans="1:47" x14ac:dyDescent="0.25">
      <c r="A14" t="s">
        <v>8</v>
      </c>
      <c r="D14" s="1">
        <v>0.54700000000000004</v>
      </c>
      <c r="E14" s="1">
        <v>0.52900000000000003</v>
      </c>
      <c r="F14" s="1">
        <v>0.48199999999999998</v>
      </c>
      <c r="G14" s="1">
        <v>0.49</v>
      </c>
      <c r="H14" s="1">
        <v>0.439</v>
      </c>
      <c r="I14" s="1">
        <v>0.42899999999999999</v>
      </c>
      <c r="J14" s="1">
        <v>0.40500000000000003</v>
      </c>
      <c r="K14" s="1">
        <v>0.46500000000000002</v>
      </c>
      <c r="L14" s="1">
        <v>0.43</v>
      </c>
      <c r="M14" s="1">
        <v>0.43099999999999999</v>
      </c>
      <c r="N14" s="1">
        <v>0.40899999999999997</v>
      </c>
      <c r="O14" s="1">
        <v>0.41</v>
      </c>
      <c r="P14" s="1">
        <v>0.44400000000000001</v>
      </c>
      <c r="Q14" s="1">
        <v>0.622</v>
      </c>
      <c r="R14" s="1">
        <v>0.60799999999999998</v>
      </c>
      <c r="S14" s="1">
        <v>0.61299999999999999</v>
      </c>
      <c r="T14" s="1">
        <v>0.63</v>
      </c>
      <c r="U14" s="1">
        <v>0.68300000000000005</v>
      </c>
      <c r="V14" s="1">
        <v>0.72699999999999998</v>
      </c>
      <c r="W14" s="1">
        <v>0.89400000000000002</v>
      </c>
      <c r="X14" s="1">
        <v>0.54900000000000004</v>
      </c>
      <c r="Y14" s="1">
        <v>0.53500000000000003</v>
      </c>
      <c r="Z14" s="1">
        <v>0.52200000000000002</v>
      </c>
      <c r="AA14" s="1">
        <v>0.60499999999999998</v>
      </c>
      <c r="AB14" s="1">
        <v>0.59099999999999997</v>
      </c>
      <c r="AC14" s="1">
        <v>0.63500000000000001</v>
      </c>
      <c r="AD14" s="1">
        <v>0.68200000000000005</v>
      </c>
      <c r="AE14" s="1">
        <v>0.69299999999999995</v>
      </c>
      <c r="AF14" s="1">
        <v>0.75600000000000001</v>
      </c>
      <c r="AG14" s="1">
        <v>0.751</v>
      </c>
      <c r="AH14" s="1">
        <v>0.754</v>
      </c>
      <c r="AI14" s="1">
        <v>0.79400000000000004</v>
      </c>
      <c r="AJ14" s="1">
        <v>0.82199999999999995</v>
      </c>
      <c r="AK14" s="1">
        <v>0.85899999999999999</v>
      </c>
      <c r="AL14" s="1">
        <v>0.83399999999999996</v>
      </c>
      <c r="AM14" s="1">
        <v>0.91300000000000003</v>
      </c>
    </row>
    <row r="16" spans="1:47" s="7" customFormat="1" x14ac:dyDescent="0.25">
      <c r="A16" s="7" t="s">
        <v>132</v>
      </c>
      <c r="D16" s="7" t="s">
        <v>93</v>
      </c>
      <c r="E16" s="7" t="s">
        <v>94</v>
      </c>
      <c r="F16" s="7" t="s">
        <v>95</v>
      </c>
      <c r="G16" s="7" t="s">
        <v>96</v>
      </c>
      <c r="H16" s="7" t="s">
        <v>97</v>
      </c>
      <c r="I16" s="7" t="s">
        <v>98</v>
      </c>
      <c r="J16" s="7" t="s">
        <v>99</v>
      </c>
      <c r="K16" s="7" t="s">
        <v>100</v>
      </c>
      <c r="L16" s="7" t="s">
        <v>101</v>
      </c>
      <c r="M16" s="7" t="s">
        <v>102</v>
      </c>
      <c r="N16" s="7" t="s">
        <v>103</v>
      </c>
      <c r="O16" s="7" t="s">
        <v>104</v>
      </c>
      <c r="P16" s="7" t="s">
        <v>105</v>
      </c>
      <c r="Q16" s="7" t="s">
        <v>106</v>
      </c>
      <c r="R16" s="7" t="s">
        <v>107</v>
      </c>
      <c r="S16" s="7" t="s">
        <v>108</v>
      </c>
      <c r="T16" s="7" t="s">
        <v>109</v>
      </c>
      <c r="U16" s="7" t="s">
        <v>110</v>
      </c>
      <c r="V16" s="7" t="s">
        <v>111</v>
      </c>
      <c r="W16" s="7" t="s">
        <v>112</v>
      </c>
      <c r="X16" s="7" t="s">
        <v>113</v>
      </c>
      <c r="Y16" s="7" t="s">
        <v>114</v>
      </c>
      <c r="Z16" s="7" t="s">
        <v>115</v>
      </c>
      <c r="AA16" s="7" t="s">
        <v>116</v>
      </c>
      <c r="AB16" s="7" t="s">
        <v>117</v>
      </c>
      <c r="AC16" s="7" t="s">
        <v>118</v>
      </c>
      <c r="AD16" s="7" t="s">
        <v>119</v>
      </c>
      <c r="AE16" s="7" t="s">
        <v>120</v>
      </c>
      <c r="AF16" s="7" t="s">
        <v>121</v>
      </c>
      <c r="AG16" s="7" t="s">
        <v>122</v>
      </c>
      <c r="AH16" s="7" t="s">
        <v>130</v>
      </c>
      <c r="AI16" s="7">
        <f>AH16+1</f>
        <v>2021</v>
      </c>
      <c r="AJ16" s="7">
        <v>2022</v>
      </c>
      <c r="AK16" s="7">
        <v>2023</v>
      </c>
      <c r="AL16" s="7">
        <f>AK16+1</f>
        <v>2024</v>
      </c>
      <c r="AM16" s="7">
        <f>AL16+1</f>
        <v>2025</v>
      </c>
    </row>
    <row r="17" spans="1:40" x14ac:dyDescent="0.25">
      <c r="A17" t="s">
        <v>11</v>
      </c>
      <c r="D17" s="1">
        <v>47.121000000000002</v>
      </c>
      <c r="E17" s="1">
        <v>45.844999999999999</v>
      </c>
      <c r="F17" s="1">
        <v>46.947000000000003</v>
      </c>
      <c r="G17" s="1">
        <v>48.39</v>
      </c>
      <c r="H17" s="1">
        <v>48.453000000000003</v>
      </c>
      <c r="I17" s="1">
        <v>51.427999999999997</v>
      </c>
      <c r="J17" s="1">
        <v>54.061999999999998</v>
      </c>
      <c r="K17" s="1">
        <v>55.061999999999998</v>
      </c>
      <c r="L17" s="1">
        <v>56.67</v>
      </c>
      <c r="M17" s="1">
        <v>58.308999999999997</v>
      </c>
      <c r="N17" s="1">
        <v>54.170999999999999</v>
      </c>
      <c r="O17" s="1">
        <v>56.366999999999997</v>
      </c>
      <c r="P17" s="1">
        <v>56.404000000000003</v>
      </c>
      <c r="Q17" s="1">
        <v>56.722000000000001</v>
      </c>
      <c r="R17" s="1">
        <v>58.304000000000002</v>
      </c>
      <c r="S17" s="1">
        <v>58.154000000000003</v>
      </c>
      <c r="T17" s="1">
        <v>60.381</v>
      </c>
      <c r="U17" s="1">
        <v>61.816000000000003</v>
      </c>
      <c r="V17" s="1">
        <v>60.206000000000003</v>
      </c>
      <c r="W17" s="1">
        <v>59.427</v>
      </c>
      <c r="X17" s="1">
        <v>62.134999999999998</v>
      </c>
      <c r="Y17" s="1">
        <v>61.951999999999998</v>
      </c>
      <c r="Z17" s="1">
        <v>62.521000000000001</v>
      </c>
      <c r="AA17" s="1">
        <v>62.871000000000002</v>
      </c>
      <c r="AB17" s="1">
        <v>63.9</v>
      </c>
      <c r="AC17" s="1">
        <v>63.831000000000003</v>
      </c>
      <c r="AD17" s="1">
        <v>62.792999999999999</v>
      </c>
      <c r="AE17" s="1">
        <v>59.902999999999999</v>
      </c>
      <c r="AF17" s="1">
        <v>61.96</v>
      </c>
      <c r="AG17" s="1">
        <v>59.48</v>
      </c>
      <c r="AH17" s="1">
        <v>57.396000000000001</v>
      </c>
      <c r="AI17" s="1">
        <v>59.494</v>
      </c>
      <c r="AJ17" s="1">
        <v>60.435000000000002</v>
      </c>
      <c r="AK17" s="1">
        <v>56.542999999999999</v>
      </c>
      <c r="AL17" s="1">
        <v>53.662999999999997</v>
      </c>
      <c r="AM17" s="1">
        <v>50.960999999999999</v>
      </c>
    </row>
    <row r="18" spans="1:40" x14ac:dyDescent="0.25">
      <c r="A18" t="s">
        <v>133</v>
      </c>
      <c r="D18" s="1">
        <v>16.382999999999999</v>
      </c>
      <c r="E18" s="1">
        <v>15.03</v>
      </c>
      <c r="F18" s="1">
        <v>14.013</v>
      </c>
      <c r="G18" s="1">
        <v>13.977</v>
      </c>
      <c r="H18" s="1">
        <v>16.178000000000001</v>
      </c>
      <c r="I18" s="1">
        <v>15.503</v>
      </c>
      <c r="J18" s="1">
        <v>19.189</v>
      </c>
      <c r="K18" s="1">
        <v>15.943</v>
      </c>
      <c r="L18" s="1">
        <v>14.978999999999999</v>
      </c>
      <c r="M18" s="1">
        <v>15.489000000000001</v>
      </c>
      <c r="N18" s="1">
        <v>11.542999999999999</v>
      </c>
      <c r="O18" s="1">
        <v>12.871</v>
      </c>
      <c r="P18" s="1">
        <v>12.913</v>
      </c>
      <c r="Q18" s="1">
        <v>14.866</v>
      </c>
      <c r="R18" s="1">
        <v>12.537000000000001</v>
      </c>
      <c r="S18" s="1">
        <v>10.442</v>
      </c>
      <c r="T18" s="1">
        <v>11.154999999999999</v>
      </c>
      <c r="U18" s="1">
        <v>9.3290000000000006</v>
      </c>
      <c r="V18" s="1">
        <v>8.3859999999999992</v>
      </c>
      <c r="W18" s="1">
        <v>8.3209999999999997</v>
      </c>
      <c r="X18" s="1">
        <v>8.73</v>
      </c>
      <c r="Y18" s="1">
        <v>7.0389999999999997</v>
      </c>
      <c r="Z18" s="1">
        <v>5.8929999999999998</v>
      </c>
      <c r="AA18" s="1">
        <v>5.4850000000000003</v>
      </c>
      <c r="AB18" s="1">
        <v>4.1660000000000004</v>
      </c>
      <c r="AC18" s="1">
        <v>3.3820000000000001</v>
      </c>
      <c r="AD18" s="1">
        <v>3.2410000000000001</v>
      </c>
      <c r="AE18" s="1">
        <v>2.8479999999999999</v>
      </c>
      <c r="AF18" s="1">
        <v>2.407</v>
      </c>
      <c r="AG18" s="1">
        <v>1.698</v>
      </c>
      <c r="AH18" s="1">
        <v>0.86399999999999999</v>
      </c>
      <c r="AI18" s="1">
        <v>0.76700000000000002</v>
      </c>
      <c r="AJ18" s="1">
        <v>0.84599999999999997</v>
      </c>
      <c r="AK18" s="1">
        <v>0.73299999999999998</v>
      </c>
      <c r="AL18" s="1">
        <v>0.433</v>
      </c>
      <c r="AM18" s="1">
        <v>0.45400000000000001</v>
      </c>
    </row>
    <row r="19" spans="1:40" x14ac:dyDescent="0.25">
      <c r="A19" t="s">
        <v>124</v>
      </c>
      <c r="D19" s="1">
        <v>3.6589999999999998</v>
      </c>
      <c r="E19" s="1">
        <v>3.5990000000000002</v>
      </c>
      <c r="F19" s="1">
        <v>3.4009999999999998</v>
      </c>
      <c r="G19" s="1">
        <v>3.6389999999999998</v>
      </c>
      <c r="H19" s="1">
        <v>3.714</v>
      </c>
      <c r="I19" s="1">
        <v>2.8839999999999999</v>
      </c>
      <c r="J19" s="1">
        <v>3.1360000000000001</v>
      </c>
      <c r="K19" s="1">
        <v>3.423</v>
      </c>
      <c r="L19" s="1">
        <v>3.4220000000000002</v>
      </c>
      <c r="M19" s="1">
        <v>3.3159999999999998</v>
      </c>
      <c r="N19" s="1">
        <v>3.2789999999999999</v>
      </c>
      <c r="O19" s="1">
        <v>3.577</v>
      </c>
      <c r="P19" s="1">
        <v>3.5680000000000001</v>
      </c>
      <c r="Q19" s="1">
        <v>3.621</v>
      </c>
      <c r="R19" s="1">
        <v>3.4209999999999998</v>
      </c>
      <c r="S19" s="1">
        <v>3.3130000000000002</v>
      </c>
      <c r="T19" s="1">
        <v>4.2709999999999999</v>
      </c>
      <c r="U19" s="1">
        <v>3.5390000000000001</v>
      </c>
      <c r="V19" s="1">
        <v>3.6030000000000002</v>
      </c>
      <c r="W19" s="1">
        <v>3.2029999999999998</v>
      </c>
      <c r="X19" s="1">
        <v>3.6269999999999998</v>
      </c>
      <c r="Y19" s="1">
        <v>3.6669999999999998</v>
      </c>
      <c r="Z19" s="1">
        <v>3.391</v>
      </c>
      <c r="AA19" s="1">
        <v>3.7309999999999999</v>
      </c>
      <c r="AB19" s="1">
        <v>3.8180000000000001</v>
      </c>
      <c r="AC19" s="1">
        <v>3.8490000000000002</v>
      </c>
      <c r="AD19" s="1">
        <v>3.26</v>
      </c>
      <c r="AE19" s="1">
        <v>3.633</v>
      </c>
      <c r="AF19" s="1">
        <v>3.6760000000000002</v>
      </c>
      <c r="AG19" s="1">
        <v>3.7610000000000001</v>
      </c>
      <c r="AH19" s="1">
        <v>3.7930000000000001</v>
      </c>
      <c r="AI19" s="1">
        <v>3.7789999999999999</v>
      </c>
      <c r="AJ19" s="1">
        <v>2.9289999999999998</v>
      </c>
      <c r="AK19" s="1">
        <v>3.7669999999999999</v>
      </c>
      <c r="AL19" s="1">
        <v>3.6970000000000001</v>
      </c>
      <c r="AM19" s="1">
        <v>3.706</v>
      </c>
    </row>
    <row r="20" spans="1:40" x14ac:dyDescent="0.25">
      <c r="A20" t="s">
        <v>12</v>
      </c>
      <c r="D20" s="1">
        <v>1.079</v>
      </c>
      <c r="E20" s="1">
        <v>1.754</v>
      </c>
      <c r="F20" s="1">
        <v>1.4330000000000001</v>
      </c>
      <c r="G20" s="1">
        <v>1.6220000000000001</v>
      </c>
      <c r="H20" s="1">
        <v>2.02</v>
      </c>
      <c r="I20" s="1">
        <v>2.593</v>
      </c>
      <c r="J20" s="1">
        <v>2.4430000000000001</v>
      </c>
      <c r="K20" s="1">
        <v>3.5270000000000001</v>
      </c>
      <c r="L20" s="1">
        <v>3.5139999999999998</v>
      </c>
      <c r="M20" s="1">
        <v>3.621</v>
      </c>
      <c r="N20" s="1">
        <v>4.2619999999999996</v>
      </c>
      <c r="O20" s="1">
        <v>4.3689999999999998</v>
      </c>
      <c r="P20" s="1">
        <v>3.9140000000000001</v>
      </c>
      <c r="Q20" s="1">
        <v>4.524</v>
      </c>
      <c r="R20" s="1">
        <v>5.157</v>
      </c>
      <c r="S20" s="1">
        <v>4.6559999999999997</v>
      </c>
      <c r="T20" s="1">
        <v>5.0880000000000001</v>
      </c>
      <c r="U20" s="1">
        <v>5.4480000000000004</v>
      </c>
      <c r="V20" s="1">
        <v>6.0289999999999999</v>
      </c>
      <c r="W20" s="1">
        <v>6.032</v>
      </c>
      <c r="X20" s="1">
        <v>7.0869999999999997</v>
      </c>
      <c r="Y20" s="1">
        <v>6.649</v>
      </c>
      <c r="Z20" s="1">
        <v>7.133</v>
      </c>
      <c r="AA20" s="1">
        <v>7.4020000000000001</v>
      </c>
      <c r="AB20" s="1">
        <v>7.3579999999999997</v>
      </c>
      <c r="AC20" s="1">
        <v>7.6529999999999996</v>
      </c>
      <c r="AD20" s="1">
        <v>7.8070000000000004</v>
      </c>
      <c r="AE20" s="1">
        <v>8.016</v>
      </c>
      <c r="AF20" s="1">
        <v>7.8369999999999997</v>
      </c>
      <c r="AG20" s="1">
        <v>7.7190000000000003</v>
      </c>
      <c r="AH20" s="1">
        <v>7.3719999999999999</v>
      </c>
      <c r="AI20" s="1">
        <v>8.016</v>
      </c>
      <c r="AJ20" s="1">
        <v>8.298</v>
      </c>
      <c r="AK20" s="1">
        <v>7.851</v>
      </c>
      <c r="AL20" s="1">
        <v>7.1589999999999998</v>
      </c>
      <c r="AM20" s="1">
        <v>7.5670000000000002</v>
      </c>
    </row>
    <row r="21" spans="1:40" x14ac:dyDescent="0.25">
      <c r="A21" t="s">
        <v>13</v>
      </c>
      <c r="D21" s="1">
        <v>9.2279999999999998</v>
      </c>
      <c r="E21" s="1">
        <v>8.2140000000000004</v>
      </c>
      <c r="F21" s="1">
        <v>8.2989999999999995</v>
      </c>
      <c r="G21" s="1">
        <v>8.8140000000000001</v>
      </c>
      <c r="H21" s="1">
        <v>9.9429999999999996</v>
      </c>
      <c r="I21" s="1">
        <v>10.688000000000001</v>
      </c>
      <c r="J21" s="1">
        <v>10.756</v>
      </c>
      <c r="K21" s="1">
        <v>10.698</v>
      </c>
      <c r="L21" s="1">
        <v>11.308</v>
      </c>
      <c r="M21" s="1">
        <v>10.88</v>
      </c>
      <c r="N21" s="1">
        <v>11.167</v>
      </c>
      <c r="O21" s="1">
        <v>9.7970000000000006</v>
      </c>
      <c r="P21" s="1">
        <v>8.3780000000000001</v>
      </c>
      <c r="Q21" s="1">
        <v>8.2910000000000004</v>
      </c>
      <c r="R21" s="1">
        <v>9.5660000000000007</v>
      </c>
      <c r="S21" s="1">
        <v>8.0370000000000008</v>
      </c>
      <c r="T21" s="1">
        <v>7.0389999999999997</v>
      </c>
      <c r="U21" s="1">
        <v>7.6150000000000002</v>
      </c>
      <c r="V21" s="1">
        <v>7.835</v>
      </c>
      <c r="W21" s="1">
        <v>5.657</v>
      </c>
      <c r="X21" s="1">
        <v>7.109</v>
      </c>
      <c r="Y21" s="1">
        <v>7.2990000000000004</v>
      </c>
      <c r="Z21" s="1">
        <v>7.601</v>
      </c>
      <c r="AA21" s="1">
        <v>7.5949999999999998</v>
      </c>
      <c r="AB21" s="1">
        <v>7.6509999999999998</v>
      </c>
      <c r="AC21" s="1">
        <v>7.4169999999999998</v>
      </c>
      <c r="AD21" s="1">
        <v>7.7869999999999999</v>
      </c>
      <c r="AE21" s="1">
        <v>7.9089999999999998</v>
      </c>
      <c r="AF21" s="1">
        <v>7.6130000000000004</v>
      </c>
      <c r="AG21" s="1">
        <v>7.5830000000000002</v>
      </c>
      <c r="AH21" s="1">
        <v>7.7190000000000003</v>
      </c>
      <c r="AI21" s="1">
        <v>8.3670000000000009</v>
      </c>
      <c r="AJ21" s="1">
        <v>7.9720000000000004</v>
      </c>
      <c r="AK21" s="1">
        <v>7.2910000000000004</v>
      </c>
      <c r="AL21" s="1">
        <v>7.4829999999999997</v>
      </c>
      <c r="AM21" s="1">
        <v>7.7009999999999996</v>
      </c>
    </row>
    <row r="22" spans="1:40" x14ac:dyDescent="0.25">
      <c r="A22" t="s">
        <v>127</v>
      </c>
      <c r="D22" s="1">
        <v>96.661000000000001</v>
      </c>
      <c r="E22" s="1">
        <v>98.856999999999999</v>
      </c>
      <c r="F22" s="1">
        <v>99.206999999999994</v>
      </c>
      <c r="G22" s="1">
        <v>99.867999999999995</v>
      </c>
      <c r="H22" s="1">
        <v>101.699</v>
      </c>
      <c r="I22" s="1">
        <v>103.654</v>
      </c>
      <c r="J22" s="1">
        <v>103.03100000000001</v>
      </c>
      <c r="K22" s="1">
        <v>103.785</v>
      </c>
      <c r="L22" s="1">
        <v>109.547</v>
      </c>
      <c r="M22" s="1">
        <v>109.876</v>
      </c>
      <c r="N22" s="1">
        <v>110.41200000000001</v>
      </c>
      <c r="O22" s="1">
        <v>111.738</v>
      </c>
      <c r="P22" s="1">
        <v>108.16200000000001</v>
      </c>
      <c r="Q22" s="1">
        <v>103.52</v>
      </c>
      <c r="R22" s="1">
        <v>108.622</v>
      </c>
      <c r="S22" s="1">
        <v>110.64400000000001</v>
      </c>
      <c r="T22" s="1">
        <v>107.322</v>
      </c>
      <c r="U22" s="1">
        <v>110.55500000000001</v>
      </c>
      <c r="V22" s="1">
        <v>111.93300000000001</v>
      </c>
      <c r="W22" s="1">
        <v>106.133</v>
      </c>
      <c r="X22" s="1">
        <v>113.482</v>
      </c>
      <c r="Y22" s="1">
        <v>107.94799999999999</v>
      </c>
      <c r="Z22" s="1">
        <v>110.64100000000001</v>
      </c>
      <c r="AA22" s="1">
        <v>111.47799999999999</v>
      </c>
      <c r="AB22" s="1">
        <v>108.949</v>
      </c>
      <c r="AC22" s="1">
        <v>111.453</v>
      </c>
      <c r="AD22" s="1">
        <v>114.422</v>
      </c>
      <c r="AE22" s="1">
        <v>114.98699999999999</v>
      </c>
      <c r="AF22" s="1">
        <v>117.04600000000001</v>
      </c>
      <c r="AG22" s="1">
        <v>116.184</v>
      </c>
      <c r="AH22" s="1">
        <v>115.76600000000001</v>
      </c>
      <c r="AI22" s="1">
        <v>121.754</v>
      </c>
      <c r="AJ22" s="1">
        <v>114.501</v>
      </c>
      <c r="AK22" s="1">
        <v>114.79900000000001</v>
      </c>
      <c r="AL22" s="1">
        <v>116.492</v>
      </c>
      <c r="AM22" s="1">
        <v>117.806</v>
      </c>
    </row>
    <row r="23" spans="1:40" x14ac:dyDescent="0.25">
      <c r="A23" t="s">
        <v>134</v>
      </c>
      <c r="D23" s="1">
        <v>9.1349999999999998</v>
      </c>
      <c r="E23" s="1">
        <v>8.6509999999999998</v>
      </c>
      <c r="F23" s="1">
        <v>8.282</v>
      </c>
      <c r="G23" s="1">
        <v>9.1609999999999996</v>
      </c>
      <c r="H23" s="1">
        <v>9.7560000000000002</v>
      </c>
      <c r="I23" s="1">
        <v>9.8170000000000002</v>
      </c>
      <c r="J23" s="1">
        <v>10.224</v>
      </c>
      <c r="K23" s="1">
        <v>10.823</v>
      </c>
      <c r="L23" s="1">
        <v>9.8629999999999995</v>
      </c>
      <c r="M23" s="1">
        <v>10.439</v>
      </c>
      <c r="N23" s="1">
        <v>10.186999999999999</v>
      </c>
      <c r="O23" s="1">
        <v>10.834</v>
      </c>
      <c r="P23" s="1">
        <v>11.548</v>
      </c>
      <c r="Q23" s="1">
        <v>11.63</v>
      </c>
      <c r="R23" s="1">
        <v>11.085000000000001</v>
      </c>
      <c r="S23" s="1">
        <v>11.481999999999999</v>
      </c>
      <c r="T23" s="1">
        <v>11.481</v>
      </c>
      <c r="U23" s="1">
        <v>12.009</v>
      </c>
      <c r="V23" s="1">
        <v>12.542999999999999</v>
      </c>
      <c r="W23" s="1">
        <v>12.007999999999999</v>
      </c>
      <c r="X23" s="1">
        <v>14.961</v>
      </c>
      <c r="Y23" s="1">
        <v>14.121</v>
      </c>
      <c r="Z23" s="1">
        <v>13.388999999999999</v>
      </c>
      <c r="AA23" s="1">
        <v>11.933999999999999</v>
      </c>
      <c r="AB23" s="1">
        <v>9.6020000000000003</v>
      </c>
      <c r="AC23" s="1">
        <v>10.397</v>
      </c>
      <c r="AD23" s="1">
        <v>11.898</v>
      </c>
      <c r="AE23" s="1">
        <v>14.79</v>
      </c>
      <c r="AF23" s="1">
        <v>13.372</v>
      </c>
      <c r="AG23" s="1">
        <v>15.022</v>
      </c>
      <c r="AH23" s="1">
        <v>14.792999999999999</v>
      </c>
      <c r="AI23" s="1">
        <v>16.012</v>
      </c>
      <c r="AJ23" s="1">
        <v>16.187000000000001</v>
      </c>
      <c r="AK23" s="1">
        <v>16.768000000000001</v>
      </c>
      <c r="AL23" s="1">
        <v>17.347999999999999</v>
      </c>
      <c r="AM23" s="1">
        <v>16.085000000000001</v>
      </c>
    </row>
    <row r="24" spans="1:40" x14ac:dyDescent="0.25">
      <c r="A24" t="s">
        <v>8</v>
      </c>
      <c r="D24" s="1">
        <v>0.86599999999999999</v>
      </c>
      <c r="E24" s="1">
        <v>1.016</v>
      </c>
      <c r="F24" s="1">
        <v>1.0680000000000001</v>
      </c>
      <c r="G24" s="1">
        <v>1.119</v>
      </c>
      <c r="H24" s="1">
        <v>1.135</v>
      </c>
      <c r="I24" s="1">
        <v>1.228</v>
      </c>
      <c r="J24" s="1">
        <v>1.339</v>
      </c>
      <c r="K24" s="1">
        <v>1.335</v>
      </c>
      <c r="L24" s="1">
        <v>1.425</v>
      </c>
      <c r="M24" s="1">
        <v>1.548</v>
      </c>
      <c r="N24" s="1">
        <v>1.498</v>
      </c>
      <c r="O24" s="1">
        <v>1.871</v>
      </c>
      <c r="P24" s="1">
        <v>2.0289999999999999</v>
      </c>
      <c r="Q24" s="1">
        <v>2.1859999999999999</v>
      </c>
      <c r="R24" s="1">
        <v>2.3439999999999999</v>
      </c>
      <c r="S24" s="1">
        <v>2.4649999999999999</v>
      </c>
      <c r="T24" s="1">
        <v>2.6280000000000001</v>
      </c>
      <c r="U24" s="1">
        <v>2.8860000000000001</v>
      </c>
      <c r="V24" s="1">
        <v>3.0609999999999999</v>
      </c>
      <c r="W24" s="1">
        <v>3.4540000000000002</v>
      </c>
      <c r="X24" s="1">
        <v>4.4720000000000004</v>
      </c>
      <c r="Y24" s="1">
        <v>3.919</v>
      </c>
      <c r="Z24" s="1">
        <v>4.4029999999999996</v>
      </c>
      <c r="AA24" s="1">
        <v>4.915</v>
      </c>
      <c r="AB24" s="1">
        <v>4.6959999999999997</v>
      </c>
      <c r="AC24" s="1">
        <v>5.0620000000000003</v>
      </c>
      <c r="AD24" s="1">
        <v>5.484</v>
      </c>
      <c r="AE24" s="1">
        <v>5.7140000000000004</v>
      </c>
      <c r="AF24" s="1">
        <v>6.0279999999999996</v>
      </c>
      <c r="AG24" s="1">
        <v>5.98</v>
      </c>
      <c r="AH24" s="1">
        <v>5.4859999999999998</v>
      </c>
      <c r="AI24" s="1">
        <v>6.681</v>
      </c>
      <c r="AJ24" s="1">
        <v>6.335</v>
      </c>
      <c r="AK24" s="1">
        <v>7.0519999999999996</v>
      </c>
      <c r="AL24" s="1">
        <v>6.867</v>
      </c>
      <c r="AM24" s="1">
        <v>6.6139999999999999</v>
      </c>
    </row>
    <row r="25" spans="1:40" x14ac:dyDescent="0.25">
      <c r="A25" t="s">
        <v>135</v>
      </c>
      <c r="D25" s="1">
        <v>0.46500000000000002</v>
      </c>
      <c r="E25" s="1">
        <v>0.39100000000000001</v>
      </c>
      <c r="F25" s="1">
        <v>0.53900000000000003</v>
      </c>
      <c r="G25" s="1">
        <v>0.49299999999999999</v>
      </c>
      <c r="H25" s="1">
        <v>0.54800000000000004</v>
      </c>
      <c r="I25" s="1">
        <v>0.60399999999999998</v>
      </c>
      <c r="J25" s="1">
        <v>0.53400000000000003</v>
      </c>
      <c r="K25" s="1">
        <v>0.71799999999999997</v>
      </c>
      <c r="L25" s="1">
        <v>0.83599999999999997</v>
      </c>
      <c r="M25" s="1">
        <v>0.65200000000000002</v>
      </c>
      <c r="N25" s="1">
        <v>0.77800000000000002</v>
      </c>
      <c r="O25" s="1">
        <v>0.80800000000000005</v>
      </c>
      <c r="P25" s="1">
        <v>0.83899999999999997</v>
      </c>
      <c r="Q25" s="1">
        <v>1.0529999999999999</v>
      </c>
      <c r="R25" s="1">
        <v>0.91300000000000003</v>
      </c>
      <c r="S25" s="1">
        <v>1.147</v>
      </c>
      <c r="T25" s="1">
        <v>1.2490000000000001</v>
      </c>
      <c r="U25" s="1">
        <v>1.1140000000000001</v>
      </c>
      <c r="V25" s="1">
        <v>1.236</v>
      </c>
      <c r="W25" s="1">
        <v>1.1850000000000001</v>
      </c>
      <c r="X25" s="1">
        <v>0.74</v>
      </c>
      <c r="Y25" s="1">
        <v>0.85399999999999998</v>
      </c>
      <c r="Z25" s="1">
        <v>0.84599999999999997</v>
      </c>
      <c r="AA25" s="1">
        <v>1.008</v>
      </c>
      <c r="AB25" s="1">
        <v>1.121</v>
      </c>
      <c r="AC25" s="1">
        <v>1.101</v>
      </c>
      <c r="AD25" s="1">
        <v>1.079</v>
      </c>
      <c r="AE25" s="1">
        <v>1.044</v>
      </c>
      <c r="AF25" s="1">
        <v>1.169</v>
      </c>
      <c r="AG25" s="1">
        <v>1.18</v>
      </c>
      <c r="AH25" s="1">
        <v>1.2</v>
      </c>
      <c r="AI25" s="1">
        <v>1.1220000000000001</v>
      </c>
      <c r="AJ25" s="1">
        <v>1.1020000000000001</v>
      </c>
      <c r="AK25" s="1">
        <v>1.0669999999999999</v>
      </c>
      <c r="AL25" s="1">
        <v>1.0740000000000001</v>
      </c>
      <c r="AM25" s="1">
        <v>1.1240000000000001</v>
      </c>
    </row>
    <row r="26" spans="1:40" s="7" customFormat="1" x14ac:dyDescent="0.25">
      <c r="A26" s="7" t="s">
        <v>128</v>
      </c>
      <c r="D26" s="20">
        <f>SUM(D17:D25)</f>
        <v>184.59700000000001</v>
      </c>
      <c r="E26" s="20">
        <f t="shared" ref="E26:AM26" si="1">SUM(E17:E25)</f>
        <v>183.357</v>
      </c>
      <c r="F26" s="20">
        <f t="shared" si="1"/>
        <v>183.18900000000002</v>
      </c>
      <c r="G26" s="20">
        <f t="shared" si="1"/>
        <v>187.083</v>
      </c>
      <c r="H26" s="20">
        <f t="shared" si="1"/>
        <v>193.446</v>
      </c>
      <c r="I26" s="20">
        <f t="shared" si="1"/>
        <v>198.39900000000003</v>
      </c>
      <c r="J26" s="20">
        <f t="shared" si="1"/>
        <v>204.714</v>
      </c>
      <c r="K26" s="20">
        <f t="shared" si="1"/>
        <v>205.31399999999999</v>
      </c>
      <c r="L26" s="20">
        <f t="shared" si="1"/>
        <v>211.56400000000002</v>
      </c>
      <c r="M26" s="20">
        <f t="shared" si="1"/>
        <v>214.12999999999997</v>
      </c>
      <c r="N26" s="20">
        <f t="shared" si="1"/>
        <v>207.297</v>
      </c>
      <c r="O26" s="20">
        <f t="shared" si="1"/>
        <v>212.232</v>
      </c>
      <c r="P26" s="20">
        <f t="shared" si="1"/>
        <v>207.755</v>
      </c>
      <c r="Q26" s="20">
        <f t="shared" si="1"/>
        <v>206.41299999999998</v>
      </c>
      <c r="R26" s="20">
        <f t="shared" si="1"/>
        <v>211.94900000000004</v>
      </c>
      <c r="S26" s="20">
        <f t="shared" si="1"/>
        <v>210.34000000000003</v>
      </c>
      <c r="T26" s="20">
        <f t="shared" si="1"/>
        <v>210.614</v>
      </c>
      <c r="U26" s="20">
        <f t="shared" si="1"/>
        <v>214.31100000000004</v>
      </c>
      <c r="V26" s="20">
        <f t="shared" si="1"/>
        <v>214.83199999999999</v>
      </c>
      <c r="W26" s="20">
        <f t="shared" si="1"/>
        <v>205.42000000000002</v>
      </c>
      <c r="X26" s="20">
        <f t="shared" si="1"/>
        <v>222.34300000000002</v>
      </c>
      <c r="Y26" s="20">
        <f t="shared" si="1"/>
        <v>213.44800000000004</v>
      </c>
      <c r="Z26" s="20">
        <f t="shared" si="1"/>
        <v>215.81800000000001</v>
      </c>
      <c r="AA26" s="20">
        <f t="shared" si="1"/>
        <v>216.41900000000001</v>
      </c>
      <c r="AB26" s="20">
        <f t="shared" si="1"/>
        <v>211.261</v>
      </c>
      <c r="AC26" s="20">
        <f t="shared" si="1"/>
        <v>214.14500000000004</v>
      </c>
      <c r="AD26" s="20">
        <f t="shared" si="1"/>
        <v>217.77100000000002</v>
      </c>
      <c r="AE26" s="20">
        <f t="shared" si="1"/>
        <v>218.84399999999999</v>
      </c>
      <c r="AF26" s="20">
        <f t="shared" si="1"/>
        <v>221.108</v>
      </c>
      <c r="AG26" s="20">
        <f t="shared" si="1"/>
        <v>218.60699999999997</v>
      </c>
      <c r="AH26" s="20">
        <f t="shared" si="1"/>
        <v>214.38899999999998</v>
      </c>
      <c r="AI26" s="20">
        <f t="shared" si="1"/>
        <v>225.99200000000005</v>
      </c>
      <c r="AJ26" s="20">
        <f t="shared" si="1"/>
        <v>218.60500000000002</v>
      </c>
      <c r="AK26" s="20">
        <f t="shared" si="1"/>
        <v>215.87100000000001</v>
      </c>
      <c r="AL26" s="20">
        <f t="shared" si="1"/>
        <v>214.21600000000004</v>
      </c>
      <c r="AM26" s="20">
        <f t="shared" si="1"/>
        <v>212.018</v>
      </c>
    </row>
    <row r="28" spans="1:40" s="7" customFormat="1" x14ac:dyDescent="0.25">
      <c r="A28" s="7" t="s">
        <v>136</v>
      </c>
      <c r="B28" s="50">
        <v>1980</v>
      </c>
      <c r="C28" s="50">
        <v>1985</v>
      </c>
      <c r="D28" s="7" t="s">
        <v>93</v>
      </c>
      <c r="E28" s="7" t="s">
        <v>94</v>
      </c>
      <c r="F28" s="7" t="s">
        <v>95</v>
      </c>
      <c r="G28" s="7" t="s">
        <v>96</v>
      </c>
      <c r="H28" s="7" t="s">
        <v>97</v>
      </c>
      <c r="I28" s="7" t="s">
        <v>98</v>
      </c>
      <c r="J28" s="7" t="s">
        <v>99</v>
      </c>
      <c r="K28" s="7" t="s">
        <v>100</v>
      </c>
      <c r="L28" s="7" t="s">
        <v>101</v>
      </c>
      <c r="M28" s="7" t="s">
        <v>102</v>
      </c>
      <c r="N28" s="7" t="s">
        <v>103</v>
      </c>
      <c r="O28" s="7" t="s">
        <v>104</v>
      </c>
      <c r="P28" s="7" t="s">
        <v>105</v>
      </c>
      <c r="Q28" s="7" t="s">
        <v>106</v>
      </c>
      <c r="R28" s="7" t="s">
        <v>107</v>
      </c>
      <c r="S28" s="7" t="s">
        <v>108</v>
      </c>
      <c r="T28" s="7" t="s">
        <v>109</v>
      </c>
      <c r="U28" s="7" t="s">
        <v>110</v>
      </c>
      <c r="V28" s="7" t="s">
        <v>111</v>
      </c>
      <c r="W28" s="7" t="s">
        <v>112</v>
      </c>
      <c r="X28" s="7" t="s">
        <v>113</v>
      </c>
      <c r="Y28" s="7" t="s">
        <v>114</v>
      </c>
      <c r="Z28" s="7" t="s">
        <v>115</v>
      </c>
      <c r="AA28" s="7" t="s">
        <v>116</v>
      </c>
      <c r="AB28" s="7" t="s">
        <v>117</v>
      </c>
      <c r="AC28" s="7" t="s">
        <v>118</v>
      </c>
      <c r="AD28" s="7" t="s">
        <v>119</v>
      </c>
      <c r="AE28" s="7" t="s">
        <v>120</v>
      </c>
      <c r="AF28" s="7" t="s">
        <v>121</v>
      </c>
      <c r="AG28" s="7" t="s">
        <v>122</v>
      </c>
      <c r="AH28" s="7" t="s">
        <v>130</v>
      </c>
      <c r="AI28" s="7">
        <f>AI16</f>
        <v>2021</v>
      </c>
      <c r="AJ28" s="7">
        <v>2022</v>
      </c>
      <c r="AK28" s="7">
        <v>2023</v>
      </c>
      <c r="AL28" s="7">
        <f>AK28+1</f>
        <v>2024</v>
      </c>
      <c r="AM28" s="7">
        <f>AL28+1</f>
        <v>2025</v>
      </c>
    </row>
    <row r="29" spans="1:40" x14ac:dyDescent="0.25">
      <c r="A29" t="s">
        <v>11</v>
      </c>
      <c r="B29" s="1">
        <v>35</v>
      </c>
      <c r="C29" s="1">
        <v>40</v>
      </c>
      <c r="D29" s="1">
        <f t="shared" ref="D29:AE29" si="2">D17+D6</f>
        <v>48.751000000000005</v>
      </c>
      <c r="E29" s="1">
        <f t="shared" si="2"/>
        <v>47.759</v>
      </c>
      <c r="F29" s="1">
        <f t="shared" si="2"/>
        <v>48.816000000000003</v>
      </c>
      <c r="G29" s="1">
        <f t="shared" si="2"/>
        <v>50.332999999999998</v>
      </c>
      <c r="H29" s="1">
        <f t="shared" si="2"/>
        <v>50.788000000000004</v>
      </c>
      <c r="I29" s="1">
        <f t="shared" si="2"/>
        <v>53.582999999999998</v>
      </c>
      <c r="J29" s="1">
        <f t="shared" si="2"/>
        <v>56.662999999999997</v>
      </c>
      <c r="K29" s="1">
        <f t="shared" si="2"/>
        <v>57.852999999999994</v>
      </c>
      <c r="L29" s="1">
        <f t="shared" si="2"/>
        <v>59.999000000000002</v>
      </c>
      <c r="M29" s="1">
        <f t="shared" si="2"/>
        <v>61.783999999999999</v>
      </c>
      <c r="N29" s="1">
        <f t="shared" si="2"/>
        <v>57.841000000000001</v>
      </c>
      <c r="O29" s="1">
        <f t="shared" si="2"/>
        <v>59.893000000000001</v>
      </c>
      <c r="P29" s="1">
        <f t="shared" si="2"/>
        <v>59.535000000000004</v>
      </c>
      <c r="Q29" s="1">
        <f t="shared" si="2"/>
        <v>59.419000000000004</v>
      </c>
      <c r="R29" s="1">
        <f t="shared" si="2"/>
        <v>60.989000000000004</v>
      </c>
      <c r="S29" s="1">
        <f t="shared" si="2"/>
        <v>61.262</v>
      </c>
      <c r="T29" s="1">
        <f t="shared" si="2"/>
        <v>63.619</v>
      </c>
      <c r="U29" s="1">
        <f t="shared" si="2"/>
        <v>65.185000000000002</v>
      </c>
      <c r="V29" s="1">
        <f t="shared" si="2"/>
        <v>63.649000000000001</v>
      </c>
      <c r="W29" s="1">
        <f t="shared" si="2"/>
        <v>63.290999999999997</v>
      </c>
      <c r="X29" s="1">
        <f t="shared" si="2"/>
        <v>66.11</v>
      </c>
      <c r="Y29" s="1">
        <f t="shared" si="2"/>
        <v>66.608999999999995</v>
      </c>
      <c r="Z29" s="1">
        <f t="shared" si="2"/>
        <v>67.474000000000004</v>
      </c>
      <c r="AA29" s="1">
        <f t="shared" si="2"/>
        <v>68.427000000000007</v>
      </c>
      <c r="AB29" s="1">
        <f t="shared" si="2"/>
        <v>69.179000000000002</v>
      </c>
      <c r="AC29" s="1">
        <f t="shared" si="2"/>
        <v>68.368000000000009</v>
      </c>
      <c r="AD29" s="1">
        <f t="shared" si="2"/>
        <v>67.009</v>
      </c>
      <c r="AE29" s="1">
        <f t="shared" si="2"/>
        <v>63.542999999999999</v>
      </c>
      <c r="AF29" s="1">
        <v>66.5</v>
      </c>
      <c r="AG29" s="1">
        <f t="shared" ref="AG29:AL29" si="3">AG17+AG6</f>
        <v>63.803999999999995</v>
      </c>
      <c r="AH29" s="1">
        <f t="shared" si="3"/>
        <v>61.680999999999997</v>
      </c>
      <c r="AI29" s="1">
        <f t="shared" si="3"/>
        <v>63.652999999999999</v>
      </c>
      <c r="AJ29" s="1">
        <f t="shared" si="3"/>
        <v>64.847000000000008</v>
      </c>
      <c r="AK29" s="1">
        <f t="shared" si="3"/>
        <v>60.305999999999997</v>
      </c>
      <c r="AL29" s="1">
        <f t="shared" si="3"/>
        <v>57.308</v>
      </c>
      <c r="AM29" s="1">
        <f t="shared" ref="AM29" si="4">AM17+AM6</f>
        <v>54.543999999999997</v>
      </c>
      <c r="AN29" t="s">
        <v>137</v>
      </c>
    </row>
    <row r="30" spans="1:40" x14ac:dyDescent="0.25">
      <c r="A30" t="s">
        <v>133</v>
      </c>
      <c r="B30" s="1">
        <v>36</v>
      </c>
      <c r="C30" s="1">
        <v>21</v>
      </c>
      <c r="D30" s="1">
        <f t="shared" ref="D30:AK30" si="5">D18</f>
        <v>16.382999999999999</v>
      </c>
      <c r="E30" s="1">
        <f t="shared" si="5"/>
        <v>15.03</v>
      </c>
      <c r="F30" s="1">
        <f t="shared" si="5"/>
        <v>14.013</v>
      </c>
      <c r="G30" s="1">
        <f t="shared" si="5"/>
        <v>13.977</v>
      </c>
      <c r="H30" s="1">
        <f t="shared" si="5"/>
        <v>16.178000000000001</v>
      </c>
      <c r="I30" s="1">
        <f t="shared" si="5"/>
        <v>15.503</v>
      </c>
      <c r="J30" s="1">
        <f t="shared" si="5"/>
        <v>19.189</v>
      </c>
      <c r="K30" s="1">
        <f t="shared" si="5"/>
        <v>15.943</v>
      </c>
      <c r="L30" s="1">
        <f t="shared" si="5"/>
        <v>14.978999999999999</v>
      </c>
      <c r="M30" s="1">
        <f t="shared" si="5"/>
        <v>15.489000000000001</v>
      </c>
      <c r="N30" s="1">
        <f t="shared" si="5"/>
        <v>11.542999999999999</v>
      </c>
      <c r="O30" s="1">
        <f t="shared" si="5"/>
        <v>12.871</v>
      </c>
      <c r="P30" s="1">
        <f t="shared" si="5"/>
        <v>12.913</v>
      </c>
      <c r="Q30" s="1">
        <f t="shared" si="5"/>
        <v>14.866</v>
      </c>
      <c r="R30" s="1">
        <f t="shared" si="5"/>
        <v>12.537000000000001</v>
      </c>
      <c r="S30" s="1">
        <f t="shared" si="5"/>
        <v>10.442</v>
      </c>
      <c r="T30" s="1">
        <f t="shared" si="5"/>
        <v>11.154999999999999</v>
      </c>
      <c r="U30" s="1">
        <f t="shared" si="5"/>
        <v>9.3290000000000006</v>
      </c>
      <c r="V30" s="1">
        <f t="shared" si="5"/>
        <v>8.3859999999999992</v>
      </c>
      <c r="W30" s="1">
        <f t="shared" si="5"/>
        <v>8.3209999999999997</v>
      </c>
      <c r="X30" s="1">
        <f t="shared" si="5"/>
        <v>8.73</v>
      </c>
      <c r="Y30" s="1">
        <f t="shared" si="5"/>
        <v>7.0389999999999997</v>
      </c>
      <c r="Z30" s="1">
        <f t="shared" si="5"/>
        <v>5.8929999999999998</v>
      </c>
      <c r="AA30" s="1">
        <f t="shared" si="5"/>
        <v>5.4850000000000003</v>
      </c>
      <c r="AB30" s="1">
        <f t="shared" si="5"/>
        <v>4.1660000000000004</v>
      </c>
      <c r="AC30" s="1">
        <f t="shared" si="5"/>
        <v>3.3820000000000001</v>
      </c>
      <c r="AD30" s="1">
        <f t="shared" si="5"/>
        <v>3.2410000000000001</v>
      </c>
      <c r="AE30" s="1">
        <f t="shared" si="5"/>
        <v>2.8479999999999999</v>
      </c>
      <c r="AF30" s="1">
        <f t="shared" si="5"/>
        <v>2.407</v>
      </c>
      <c r="AG30" s="1">
        <f t="shared" si="5"/>
        <v>1.698</v>
      </c>
      <c r="AH30" s="1">
        <f t="shared" si="5"/>
        <v>0.86399999999999999</v>
      </c>
      <c r="AI30" s="1">
        <f t="shared" si="5"/>
        <v>0.76700000000000002</v>
      </c>
      <c r="AJ30" s="1">
        <f t="shared" si="5"/>
        <v>0.84599999999999997</v>
      </c>
      <c r="AK30" s="1">
        <f t="shared" si="5"/>
        <v>0.73299999999999998</v>
      </c>
      <c r="AL30" s="1">
        <f t="shared" ref="AL30:AM30" si="6">AL18</f>
        <v>0.433</v>
      </c>
      <c r="AM30" s="1">
        <f t="shared" si="6"/>
        <v>0.45400000000000001</v>
      </c>
    </row>
    <row r="31" spans="1:40" x14ac:dyDescent="0.25">
      <c r="A31" t="s">
        <v>124</v>
      </c>
      <c r="B31" s="1">
        <v>7</v>
      </c>
      <c r="C31" s="1">
        <v>14</v>
      </c>
      <c r="D31" s="1">
        <f>D7+D19</f>
        <v>10.69</v>
      </c>
      <c r="E31" s="1">
        <f t="shared" ref="E31:AL31" si="7">E7+E19</f>
        <v>9.9750000000000014</v>
      </c>
      <c r="F31" s="1">
        <f t="shared" si="7"/>
        <v>11.353999999999999</v>
      </c>
      <c r="G31" s="1">
        <f t="shared" si="7"/>
        <v>11.673999999999999</v>
      </c>
      <c r="H31" s="1">
        <f t="shared" si="7"/>
        <v>11.586</v>
      </c>
      <c r="I31" s="1">
        <f t="shared" si="7"/>
        <v>9.7609999999999992</v>
      </c>
      <c r="J31" s="1">
        <f t="shared" si="7"/>
        <v>11.088000000000001</v>
      </c>
      <c r="K31" s="1">
        <f t="shared" si="7"/>
        <v>11.689</v>
      </c>
      <c r="L31" s="1">
        <f t="shared" si="7"/>
        <v>11.56</v>
      </c>
      <c r="M31" s="1">
        <f t="shared" si="7"/>
        <v>11.55</v>
      </c>
      <c r="N31" s="1">
        <f t="shared" si="7"/>
        <v>11.056000000000001</v>
      </c>
      <c r="O31" s="1">
        <f t="shared" si="7"/>
        <v>10.48</v>
      </c>
      <c r="P31" s="1">
        <f t="shared" si="7"/>
        <v>10.832000000000001</v>
      </c>
      <c r="Q31" s="1">
        <f t="shared" si="7"/>
        <v>11.685</v>
      </c>
      <c r="R31" s="1">
        <f t="shared" si="7"/>
        <v>11.022</v>
      </c>
      <c r="S31" s="1">
        <f t="shared" si="7"/>
        <v>11.771000000000001</v>
      </c>
      <c r="T31" s="1">
        <f t="shared" si="7"/>
        <v>12.925000000000001</v>
      </c>
      <c r="U31" s="1">
        <f t="shared" si="7"/>
        <v>11.917</v>
      </c>
      <c r="V31" s="1">
        <f t="shared" si="7"/>
        <v>10.984</v>
      </c>
      <c r="W31" s="1">
        <f t="shared" si="7"/>
        <v>11.215</v>
      </c>
      <c r="X31" s="1">
        <f t="shared" si="7"/>
        <v>10.245999999999999</v>
      </c>
      <c r="Y31" s="1">
        <f t="shared" si="7"/>
        <v>9.6059999999999999</v>
      </c>
      <c r="Z31" s="1">
        <f t="shared" si="7"/>
        <v>9.1329999999999991</v>
      </c>
      <c r="AA31" s="1">
        <f t="shared" si="7"/>
        <v>10.966999999999999</v>
      </c>
      <c r="AB31" s="1">
        <f t="shared" si="7"/>
        <v>9.9770000000000003</v>
      </c>
      <c r="AC31" s="1">
        <f t="shared" si="7"/>
        <v>10.704000000000001</v>
      </c>
      <c r="AD31" s="1">
        <f t="shared" si="7"/>
        <v>9.2560000000000002</v>
      </c>
      <c r="AE31" s="1">
        <f t="shared" si="7"/>
        <v>10.559000000000001</v>
      </c>
      <c r="AF31" s="1">
        <f t="shared" si="7"/>
        <v>10.725000000000001</v>
      </c>
      <c r="AG31" s="1">
        <f t="shared" si="7"/>
        <v>9.6559999999999988</v>
      </c>
      <c r="AH31" s="1">
        <f t="shared" si="7"/>
        <v>9.9359999999999999</v>
      </c>
      <c r="AI31" s="1">
        <f t="shared" si="7"/>
        <v>9.9529999999999994</v>
      </c>
      <c r="AJ31" s="1">
        <f t="shared" si="7"/>
        <v>8.2099999999999991</v>
      </c>
      <c r="AK31" s="1">
        <f t="shared" si="7"/>
        <v>10.029999999999999</v>
      </c>
      <c r="AL31" s="1">
        <f t="shared" si="7"/>
        <v>9.8079999999999998</v>
      </c>
      <c r="AM31" s="1">
        <f t="shared" ref="AM31" si="8">AM7+AM19</f>
        <v>9.5329999999999995</v>
      </c>
    </row>
    <row r="32" spans="1:40" x14ac:dyDescent="0.25">
      <c r="A32" t="s">
        <v>12</v>
      </c>
      <c r="B32" s="1">
        <v>28</v>
      </c>
      <c r="C32" s="1">
        <v>33</v>
      </c>
      <c r="D32" s="1">
        <f>D8+D20</f>
        <v>26.048999999999999</v>
      </c>
      <c r="E32" s="1">
        <f t="shared" ref="E32:AL32" si="9">E8+E20</f>
        <v>28.108000000000001</v>
      </c>
      <c r="F32" s="1">
        <f t="shared" si="9"/>
        <v>29.626000000000001</v>
      </c>
      <c r="G32" s="1">
        <f t="shared" si="9"/>
        <v>31.489000000000001</v>
      </c>
      <c r="H32" s="1">
        <f t="shared" si="9"/>
        <v>34.345000000000006</v>
      </c>
      <c r="I32" s="1">
        <f t="shared" si="9"/>
        <v>35.369</v>
      </c>
      <c r="J32" s="1">
        <f t="shared" si="9"/>
        <v>37.591000000000001</v>
      </c>
      <c r="K32" s="1">
        <f t="shared" si="9"/>
        <v>39.509</v>
      </c>
      <c r="L32" s="1">
        <f t="shared" si="9"/>
        <v>37.925000000000004</v>
      </c>
      <c r="M32" s="1">
        <f t="shared" si="9"/>
        <v>36.786000000000001</v>
      </c>
      <c r="N32" s="1">
        <f t="shared" si="9"/>
        <v>42.872999999999998</v>
      </c>
      <c r="O32" s="1">
        <f t="shared" si="9"/>
        <v>46.838000000000001</v>
      </c>
      <c r="P32" s="1">
        <f t="shared" si="9"/>
        <v>48.194000000000003</v>
      </c>
      <c r="Q32" s="1">
        <f t="shared" si="9"/>
        <v>52.313000000000002</v>
      </c>
      <c r="R32" s="1">
        <f t="shared" si="9"/>
        <v>54.186999999999998</v>
      </c>
      <c r="S32" s="1">
        <f t="shared" si="9"/>
        <v>52.981000000000002</v>
      </c>
      <c r="T32" s="1">
        <f t="shared" si="9"/>
        <v>54.981999999999999</v>
      </c>
      <c r="U32" s="1">
        <f t="shared" si="9"/>
        <v>55.305999999999997</v>
      </c>
      <c r="V32" s="1">
        <f t="shared" si="9"/>
        <v>60.210999999999999</v>
      </c>
      <c r="W32" s="1">
        <f t="shared" si="9"/>
        <v>56.692999999999998</v>
      </c>
      <c r="X32" s="1">
        <f t="shared" si="9"/>
        <v>57.245000000000005</v>
      </c>
      <c r="Y32" s="1">
        <f t="shared" si="9"/>
        <v>54.866</v>
      </c>
      <c r="Z32" s="1">
        <f t="shared" si="9"/>
        <v>56.157000000000004</v>
      </c>
      <c r="AA32" s="1">
        <f t="shared" si="9"/>
        <v>56.618000000000002</v>
      </c>
      <c r="AB32" s="1">
        <f t="shared" si="9"/>
        <v>59.312999999999995</v>
      </c>
      <c r="AC32" s="1">
        <f t="shared" si="9"/>
        <v>61.368000000000002</v>
      </c>
      <c r="AD32" s="1">
        <f t="shared" si="9"/>
        <v>60.633000000000003</v>
      </c>
      <c r="AE32" s="1">
        <f t="shared" si="9"/>
        <v>62.037999999999997</v>
      </c>
      <c r="AF32" s="1">
        <f t="shared" si="9"/>
        <v>58.477999999999994</v>
      </c>
      <c r="AG32" s="1">
        <f t="shared" si="9"/>
        <v>58.948999999999998</v>
      </c>
      <c r="AH32" s="1">
        <f t="shared" si="9"/>
        <v>56.978999999999999</v>
      </c>
      <c r="AI32" s="1">
        <f t="shared" si="9"/>
        <v>54.637</v>
      </c>
      <c r="AJ32" s="1">
        <f t="shared" si="9"/>
        <v>52.493000000000002</v>
      </c>
      <c r="AK32" s="1">
        <f t="shared" si="9"/>
        <v>50.734999999999999</v>
      </c>
      <c r="AL32" s="1">
        <f t="shared" si="9"/>
        <v>45.234000000000002</v>
      </c>
      <c r="AM32" s="1">
        <f t="shared" ref="AM32" si="10">AM8+AM20</f>
        <v>45.628999999999998</v>
      </c>
    </row>
    <row r="33" spans="1:40" x14ac:dyDescent="0.25">
      <c r="A33" t="s">
        <v>13</v>
      </c>
      <c r="B33" s="1">
        <v>12</v>
      </c>
      <c r="C33" s="1">
        <v>14</v>
      </c>
      <c r="D33" s="1">
        <f>D21</f>
        <v>9.2279999999999998</v>
      </c>
      <c r="E33" s="1">
        <f t="shared" ref="E33:AL33" si="11">E21</f>
        <v>8.2140000000000004</v>
      </c>
      <c r="F33" s="1">
        <f t="shared" si="11"/>
        <v>8.2989999999999995</v>
      </c>
      <c r="G33" s="1">
        <f t="shared" si="11"/>
        <v>8.8140000000000001</v>
      </c>
      <c r="H33" s="1">
        <f t="shared" si="11"/>
        <v>9.9429999999999996</v>
      </c>
      <c r="I33" s="1">
        <f t="shared" si="11"/>
        <v>10.688000000000001</v>
      </c>
      <c r="J33" s="1">
        <f t="shared" si="11"/>
        <v>10.756</v>
      </c>
      <c r="K33" s="1">
        <f t="shared" si="11"/>
        <v>10.698</v>
      </c>
      <c r="L33" s="1">
        <f t="shared" si="11"/>
        <v>11.308</v>
      </c>
      <c r="M33" s="1">
        <f t="shared" si="11"/>
        <v>10.88</v>
      </c>
      <c r="N33" s="1">
        <f t="shared" si="11"/>
        <v>11.167</v>
      </c>
      <c r="O33" s="1">
        <f t="shared" si="11"/>
        <v>9.7970000000000006</v>
      </c>
      <c r="P33" s="1">
        <f t="shared" si="11"/>
        <v>8.3780000000000001</v>
      </c>
      <c r="Q33" s="1">
        <f t="shared" si="11"/>
        <v>8.2910000000000004</v>
      </c>
      <c r="R33" s="1">
        <f t="shared" si="11"/>
        <v>9.5660000000000007</v>
      </c>
      <c r="S33" s="1">
        <f t="shared" si="11"/>
        <v>8.0370000000000008</v>
      </c>
      <c r="T33" s="1">
        <f t="shared" si="11"/>
        <v>7.0389999999999997</v>
      </c>
      <c r="U33" s="1">
        <f t="shared" si="11"/>
        <v>7.6150000000000002</v>
      </c>
      <c r="V33" s="1">
        <f t="shared" si="11"/>
        <v>7.835</v>
      </c>
      <c r="W33" s="1">
        <f t="shared" si="11"/>
        <v>5.657</v>
      </c>
      <c r="X33" s="1">
        <f t="shared" si="11"/>
        <v>7.109</v>
      </c>
      <c r="Y33" s="1">
        <f t="shared" si="11"/>
        <v>7.2990000000000004</v>
      </c>
      <c r="Z33" s="1">
        <f t="shared" si="11"/>
        <v>7.601</v>
      </c>
      <c r="AA33" s="1">
        <f t="shared" si="11"/>
        <v>7.5949999999999998</v>
      </c>
      <c r="AB33" s="1">
        <f t="shared" si="11"/>
        <v>7.6509999999999998</v>
      </c>
      <c r="AC33" s="1">
        <f t="shared" si="11"/>
        <v>7.4169999999999998</v>
      </c>
      <c r="AD33" s="1">
        <f t="shared" si="11"/>
        <v>7.7869999999999999</v>
      </c>
      <c r="AE33" s="1">
        <f t="shared" si="11"/>
        <v>7.9089999999999998</v>
      </c>
      <c r="AF33" s="1">
        <f t="shared" si="11"/>
        <v>7.6130000000000004</v>
      </c>
      <c r="AG33" s="1">
        <f t="shared" si="11"/>
        <v>7.5830000000000002</v>
      </c>
      <c r="AH33" s="1">
        <f t="shared" si="11"/>
        <v>7.7190000000000003</v>
      </c>
      <c r="AI33" s="1">
        <f t="shared" si="11"/>
        <v>8.3670000000000009</v>
      </c>
      <c r="AJ33" s="1">
        <f t="shared" si="11"/>
        <v>7.9720000000000004</v>
      </c>
      <c r="AK33" s="1">
        <f t="shared" si="11"/>
        <v>7.2910000000000004</v>
      </c>
      <c r="AL33" s="1">
        <f t="shared" si="11"/>
        <v>7.4829999999999997</v>
      </c>
      <c r="AM33" s="1">
        <f t="shared" ref="AM33" si="12">AM21</f>
        <v>7.7009999999999996</v>
      </c>
    </row>
    <row r="34" spans="1:40" x14ac:dyDescent="0.25">
      <c r="A34" t="s">
        <v>127</v>
      </c>
      <c r="B34" s="1">
        <v>83</v>
      </c>
      <c r="C34" s="1">
        <v>102</v>
      </c>
      <c r="D34" s="1">
        <f t="shared" ref="D34:AL34" si="13">D9+D13+D22</f>
        <v>105.488</v>
      </c>
      <c r="E34" s="1">
        <f t="shared" si="13"/>
        <v>107.723</v>
      </c>
      <c r="F34" s="1">
        <f t="shared" si="13"/>
        <v>108.217</v>
      </c>
      <c r="G34" s="1">
        <f t="shared" si="13"/>
        <v>110.00699999999999</v>
      </c>
      <c r="H34" s="1">
        <f t="shared" si="13"/>
        <v>112.642</v>
      </c>
      <c r="I34" s="1">
        <f t="shared" si="13"/>
        <v>113.70399999999999</v>
      </c>
      <c r="J34" s="1">
        <f t="shared" si="13"/>
        <v>112.533</v>
      </c>
      <c r="K34" s="1">
        <f t="shared" si="13"/>
        <v>114.95399999999999</v>
      </c>
      <c r="L34" s="1">
        <f t="shared" si="13"/>
        <v>120.352</v>
      </c>
      <c r="M34" s="1">
        <f t="shared" si="13"/>
        <v>120.715</v>
      </c>
      <c r="N34" s="1">
        <f t="shared" si="13"/>
        <v>123.616</v>
      </c>
      <c r="O34" s="1">
        <f t="shared" si="13"/>
        <v>124.877</v>
      </c>
      <c r="P34" s="1">
        <f t="shared" si="13"/>
        <v>120.476</v>
      </c>
      <c r="Q34" s="1">
        <f t="shared" si="13"/>
        <v>114.86099999999999</v>
      </c>
      <c r="R34" s="1">
        <f t="shared" si="13"/>
        <v>121.408</v>
      </c>
      <c r="S34" s="1">
        <f t="shared" si="13"/>
        <v>125.178</v>
      </c>
      <c r="T34" s="1">
        <f t="shared" si="13"/>
        <v>121.68</v>
      </c>
      <c r="U34" s="1">
        <f t="shared" si="13"/>
        <v>126.29900000000001</v>
      </c>
      <c r="V34" s="1">
        <f t="shared" si="13"/>
        <v>127.48500000000001</v>
      </c>
      <c r="W34" s="1">
        <f t="shared" si="13"/>
        <v>121.84399999999999</v>
      </c>
      <c r="X34" s="1">
        <f t="shared" si="13"/>
        <v>130.36599999999999</v>
      </c>
      <c r="Y34" s="1">
        <f t="shared" si="13"/>
        <v>123.86799999999999</v>
      </c>
      <c r="Z34" s="1">
        <f t="shared" si="13"/>
        <v>129.01500000000001</v>
      </c>
      <c r="AA34" s="1">
        <f t="shared" si="13"/>
        <v>128.048</v>
      </c>
      <c r="AB34" s="1">
        <f t="shared" si="13"/>
        <v>125.49299999999999</v>
      </c>
      <c r="AC34" s="1">
        <f t="shared" si="13"/>
        <v>129.03399999999999</v>
      </c>
      <c r="AD34" s="1">
        <f t="shared" si="13"/>
        <v>131.714</v>
      </c>
      <c r="AE34" s="1">
        <f t="shared" si="13"/>
        <v>133.34399999999999</v>
      </c>
      <c r="AF34" s="1">
        <f t="shared" si="13"/>
        <v>136.001</v>
      </c>
      <c r="AG34" s="1">
        <f t="shared" si="13"/>
        <v>134.096</v>
      </c>
      <c r="AH34" s="1">
        <f t="shared" si="13"/>
        <v>133.79599999999999</v>
      </c>
      <c r="AI34" s="1">
        <f t="shared" si="13"/>
        <v>139.517</v>
      </c>
      <c r="AJ34" s="1">
        <f t="shared" si="13"/>
        <v>133.63900000000001</v>
      </c>
      <c r="AK34" s="1">
        <f t="shared" si="13"/>
        <v>136.119</v>
      </c>
      <c r="AL34" s="1">
        <f t="shared" si="13"/>
        <v>138.648</v>
      </c>
      <c r="AM34" s="1">
        <f t="shared" ref="AM34" si="14">AM9+AM13+AM22</f>
        <v>138.971</v>
      </c>
    </row>
    <row r="35" spans="1:40" x14ac:dyDescent="0.25">
      <c r="A35" t="s">
        <v>134</v>
      </c>
      <c r="B35" s="1">
        <v>7</v>
      </c>
      <c r="C35" s="1">
        <v>9</v>
      </c>
      <c r="D35" s="1">
        <f t="shared" ref="D35:AK35" si="15">D23</f>
        <v>9.1349999999999998</v>
      </c>
      <c r="E35" s="1">
        <f t="shared" si="15"/>
        <v>8.6509999999999998</v>
      </c>
      <c r="F35" s="1">
        <f t="shared" si="15"/>
        <v>8.282</v>
      </c>
      <c r="G35" s="1">
        <f t="shared" si="15"/>
        <v>9.1609999999999996</v>
      </c>
      <c r="H35" s="1">
        <f t="shared" si="15"/>
        <v>9.7560000000000002</v>
      </c>
      <c r="I35" s="1">
        <f t="shared" si="15"/>
        <v>9.8170000000000002</v>
      </c>
      <c r="J35" s="1">
        <f t="shared" si="15"/>
        <v>10.224</v>
      </c>
      <c r="K35" s="1">
        <f t="shared" si="15"/>
        <v>10.823</v>
      </c>
      <c r="L35" s="1">
        <f t="shared" si="15"/>
        <v>9.8629999999999995</v>
      </c>
      <c r="M35" s="1">
        <f t="shared" si="15"/>
        <v>10.439</v>
      </c>
      <c r="N35" s="1">
        <f t="shared" si="15"/>
        <v>10.186999999999999</v>
      </c>
      <c r="O35" s="1">
        <f t="shared" si="15"/>
        <v>10.834</v>
      </c>
      <c r="P35" s="1">
        <f t="shared" si="15"/>
        <v>11.548</v>
      </c>
      <c r="Q35" s="1">
        <f t="shared" si="15"/>
        <v>11.63</v>
      </c>
      <c r="R35" s="1">
        <f t="shared" si="15"/>
        <v>11.085000000000001</v>
      </c>
      <c r="S35" s="1">
        <f t="shared" si="15"/>
        <v>11.481999999999999</v>
      </c>
      <c r="T35" s="1">
        <f t="shared" si="15"/>
        <v>11.481</v>
      </c>
      <c r="U35" s="1">
        <f t="shared" si="15"/>
        <v>12.009</v>
      </c>
      <c r="V35" s="1">
        <f t="shared" si="15"/>
        <v>12.542999999999999</v>
      </c>
      <c r="W35" s="1">
        <f t="shared" si="15"/>
        <v>12.007999999999999</v>
      </c>
      <c r="X35" s="1">
        <f t="shared" si="15"/>
        <v>14.961</v>
      </c>
      <c r="Y35" s="1">
        <f t="shared" si="15"/>
        <v>14.121</v>
      </c>
      <c r="Z35" s="1">
        <f t="shared" si="15"/>
        <v>13.388999999999999</v>
      </c>
      <c r="AA35" s="1">
        <f t="shared" si="15"/>
        <v>11.933999999999999</v>
      </c>
      <c r="AB35" s="1">
        <f t="shared" si="15"/>
        <v>9.6020000000000003</v>
      </c>
      <c r="AC35" s="1">
        <f t="shared" si="15"/>
        <v>10.397</v>
      </c>
      <c r="AD35" s="1">
        <f t="shared" si="15"/>
        <v>11.898</v>
      </c>
      <c r="AE35" s="1">
        <f t="shared" si="15"/>
        <v>14.79</v>
      </c>
      <c r="AF35" s="1">
        <f t="shared" si="15"/>
        <v>13.372</v>
      </c>
      <c r="AG35" s="1">
        <f t="shared" si="15"/>
        <v>15.022</v>
      </c>
      <c r="AH35" s="1">
        <f t="shared" si="15"/>
        <v>14.792999999999999</v>
      </c>
      <c r="AI35" s="1">
        <f t="shared" si="15"/>
        <v>16.012</v>
      </c>
      <c r="AJ35" s="1">
        <f t="shared" si="15"/>
        <v>16.187000000000001</v>
      </c>
      <c r="AK35" s="1">
        <f t="shared" si="15"/>
        <v>16.768000000000001</v>
      </c>
      <c r="AL35" s="1">
        <f t="shared" ref="AL35:AM35" si="16">AL23</f>
        <v>17.347999999999999</v>
      </c>
      <c r="AM35" s="1">
        <f t="shared" si="16"/>
        <v>16.085000000000001</v>
      </c>
    </row>
    <row r="36" spans="1:40" x14ac:dyDescent="0.25">
      <c r="A36" t="s">
        <v>8</v>
      </c>
      <c r="B36" s="1">
        <v>0</v>
      </c>
      <c r="C36" s="1">
        <v>0</v>
      </c>
      <c r="D36" s="1">
        <f t="shared" ref="D36:AL36" si="17">D14+D24</f>
        <v>1.413</v>
      </c>
      <c r="E36" s="1">
        <f t="shared" si="17"/>
        <v>1.5449999999999999</v>
      </c>
      <c r="F36" s="1">
        <f t="shared" si="17"/>
        <v>1.55</v>
      </c>
      <c r="G36" s="1">
        <f t="shared" si="17"/>
        <v>1.609</v>
      </c>
      <c r="H36" s="1">
        <f t="shared" si="17"/>
        <v>1.5740000000000001</v>
      </c>
      <c r="I36" s="1">
        <f t="shared" si="17"/>
        <v>1.657</v>
      </c>
      <c r="J36" s="1">
        <f t="shared" si="17"/>
        <v>1.744</v>
      </c>
      <c r="K36" s="1">
        <f t="shared" si="17"/>
        <v>1.8</v>
      </c>
      <c r="L36" s="1">
        <f t="shared" si="17"/>
        <v>1.855</v>
      </c>
      <c r="M36" s="1">
        <f t="shared" si="17"/>
        <v>1.9790000000000001</v>
      </c>
      <c r="N36" s="1">
        <f t="shared" si="17"/>
        <v>1.907</v>
      </c>
      <c r="O36" s="1">
        <f t="shared" si="17"/>
        <v>2.2810000000000001</v>
      </c>
      <c r="P36" s="1">
        <f t="shared" si="17"/>
        <v>2.4729999999999999</v>
      </c>
      <c r="Q36" s="1">
        <f t="shared" si="17"/>
        <v>2.8079999999999998</v>
      </c>
      <c r="R36" s="1">
        <f t="shared" si="17"/>
        <v>2.952</v>
      </c>
      <c r="S36" s="1">
        <f t="shared" si="17"/>
        <v>3.0779999999999998</v>
      </c>
      <c r="T36" s="1">
        <f t="shared" si="17"/>
        <v>3.258</v>
      </c>
      <c r="U36" s="1">
        <f t="shared" si="17"/>
        <v>3.569</v>
      </c>
      <c r="V36" s="1">
        <f t="shared" si="17"/>
        <v>3.7879999999999998</v>
      </c>
      <c r="W36" s="1">
        <f t="shared" si="17"/>
        <v>4.3479999999999999</v>
      </c>
      <c r="X36" s="1">
        <f t="shared" si="17"/>
        <v>5.0210000000000008</v>
      </c>
      <c r="Y36" s="1">
        <f t="shared" si="17"/>
        <v>4.4539999999999997</v>
      </c>
      <c r="Z36" s="1">
        <f t="shared" si="17"/>
        <v>4.9249999999999998</v>
      </c>
      <c r="AA36" s="1">
        <f t="shared" si="17"/>
        <v>5.52</v>
      </c>
      <c r="AB36" s="1">
        <f t="shared" si="17"/>
        <v>5.2869999999999999</v>
      </c>
      <c r="AC36" s="1">
        <f t="shared" si="17"/>
        <v>5.6970000000000001</v>
      </c>
      <c r="AD36" s="1">
        <f t="shared" si="17"/>
        <v>6.1660000000000004</v>
      </c>
      <c r="AE36" s="1">
        <f t="shared" si="17"/>
        <v>6.407</v>
      </c>
      <c r="AF36" s="1">
        <f t="shared" si="17"/>
        <v>6.7839999999999998</v>
      </c>
      <c r="AG36" s="1">
        <f t="shared" si="17"/>
        <v>6.7310000000000008</v>
      </c>
      <c r="AH36" s="1">
        <f t="shared" si="17"/>
        <v>6.24</v>
      </c>
      <c r="AI36" s="1">
        <f t="shared" si="17"/>
        <v>7.4749999999999996</v>
      </c>
      <c r="AJ36" s="1">
        <f t="shared" si="17"/>
        <v>7.157</v>
      </c>
      <c r="AK36" s="1">
        <f t="shared" si="17"/>
        <v>7.9109999999999996</v>
      </c>
      <c r="AL36" s="1">
        <f t="shared" si="17"/>
        <v>7.7009999999999996</v>
      </c>
      <c r="AM36" s="1">
        <f t="shared" ref="AM36" si="18">AM14+AM24</f>
        <v>7.5270000000000001</v>
      </c>
    </row>
    <row r="37" spans="1:40" x14ac:dyDescent="0.25">
      <c r="A37" t="s">
        <v>135</v>
      </c>
      <c r="B37" s="1"/>
      <c r="C37" s="1"/>
      <c r="D37" s="1">
        <f t="shared" ref="D37:AK37" si="19">D25</f>
        <v>0.46500000000000002</v>
      </c>
      <c r="E37" s="1">
        <f t="shared" si="19"/>
        <v>0.39100000000000001</v>
      </c>
      <c r="F37" s="1">
        <f t="shared" si="19"/>
        <v>0.53900000000000003</v>
      </c>
      <c r="G37" s="1">
        <f t="shared" si="19"/>
        <v>0.49299999999999999</v>
      </c>
      <c r="H37" s="1">
        <f t="shared" si="19"/>
        <v>0.54800000000000004</v>
      </c>
      <c r="I37" s="1">
        <f t="shared" si="19"/>
        <v>0.60399999999999998</v>
      </c>
      <c r="J37" s="1">
        <f t="shared" si="19"/>
        <v>0.53400000000000003</v>
      </c>
      <c r="K37" s="1">
        <f t="shared" si="19"/>
        <v>0.71799999999999997</v>
      </c>
      <c r="L37" s="1">
        <f t="shared" si="19"/>
        <v>0.83599999999999997</v>
      </c>
      <c r="M37" s="1">
        <f t="shared" si="19"/>
        <v>0.65200000000000002</v>
      </c>
      <c r="N37" s="1">
        <f t="shared" si="19"/>
        <v>0.77800000000000002</v>
      </c>
      <c r="O37" s="1">
        <f t="shared" si="19"/>
        <v>0.80800000000000005</v>
      </c>
      <c r="P37" s="1">
        <f t="shared" si="19"/>
        <v>0.83899999999999997</v>
      </c>
      <c r="Q37" s="1">
        <f t="shared" si="19"/>
        <v>1.0529999999999999</v>
      </c>
      <c r="R37" s="1">
        <f t="shared" si="19"/>
        <v>0.91300000000000003</v>
      </c>
      <c r="S37" s="1">
        <f t="shared" si="19"/>
        <v>1.147</v>
      </c>
      <c r="T37" s="1">
        <f t="shared" si="19"/>
        <v>1.2490000000000001</v>
      </c>
      <c r="U37" s="1">
        <f t="shared" si="19"/>
        <v>1.1140000000000001</v>
      </c>
      <c r="V37" s="1">
        <f t="shared" si="19"/>
        <v>1.236</v>
      </c>
      <c r="W37" s="1">
        <f t="shared" si="19"/>
        <v>1.1850000000000001</v>
      </c>
      <c r="X37" s="1">
        <f t="shared" si="19"/>
        <v>0.74</v>
      </c>
      <c r="Y37" s="1">
        <f t="shared" si="19"/>
        <v>0.85399999999999998</v>
      </c>
      <c r="Z37" s="1">
        <f t="shared" si="19"/>
        <v>0.84599999999999997</v>
      </c>
      <c r="AA37" s="1">
        <f t="shared" si="19"/>
        <v>1.008</v>
      </c>
      <c r="AB37" s="1">
        <f t="shared" si="19"/>
        <v>1.121</v>
      </c>
      <c r="AC37" s="1">
        <f t="shared" si="19"/>
        <v>1.101</v>
      </c>
      <c r="AD37" s="1">
        <f t="shared" si="19"/>
        <v>1.079</v>
      </c>
      <c r="AE37" s="1">
        <f t="shared" si="19"/>
        <v>1.044</v>
      </c>
      <c r="AF37" s="1">
        <f t="shared" si="19"/>
        <v>1.169</v>
      </c>
      <c r="AG37" s="1">
        <f t="shared" si="19"/>
        <v>1.18</v>
      </c>
      <c r="AH37" s="1">
        <f t="shared" si="19"/>
        <v>1.2</v>
      </c>
      <c r="AI37" s="1">
        <f t="shared" si="19"/>
        <v>1.1220000000000001</v>
      </c>
      <c r="AJ37" s="1">
        <f t="shared" si="19"/>
        <v>1.1020000000000001</v>
      </c>
      <c r="AK37" s="1">
        <f t="shared" si="19"/>
        <v>1.0669999999999999</v>
      </c>
      <c r="AL37" s="1">
        <f t="shared" ref="AL37:AM37" si="20">AL25</f>
        <v>1.0740000000000001</v>
      </c>
      <c r="AM37" s="1">
        <f t="shared" si="20"/>
        <v>1.1240000000000001</v>
      </c>
    </row>
    <row r="38" spans="1:40" s="25" customFormat="1" x14ac:dyDescent="0.25">
      <c r="A38" s="25" t="s">
        <v>128</v>
      </c>
      <c r="B38" s="26">
        <f t="shared" ref="B38:AL38" si="21">SUM(B29:B37)</f>
        <v>208</v>
      </c>
      <c r="C38" s="26">
        <f t="shared" si="21"/>
        <v>233</v>
      </c>
      <c r="D38" s="26">
        <f t="shared" si="21"/>
        <v>227.602</v>
      </c>
      <c r="E38" s="26">
        <f t="shared" si="21"/>
        <v>227.39600000000002</v>
      </c>
      <c r="F38" s="26">
        <f t="shared" si="21"/>
        <v>230.696</v>
      </c>
      <c r="G38" s="26">
        <f t="shared" si="21"/>
        <v>237.55699999999999</v>
      </c>
      <c r="H38" s="26">
        <f t="shared" si="21"/>
        <v>247.36000000000004</v>
      </c>
      <c r="I38" s="26">
        <f t="shared" si="21"/>
        <v>250.68600000000004</v>
      </c>
      <c r="J38" s="26">
        <f t="shared" si="21"/>
        <v>260.322</v>
      </c>
      <c r="K38" s="26">
        <f t="shared" si="21"/>
        <v>263.98699999999997</v>
      </c>
      <c r="L38" s="26">
        <f t="shared" si="21"/>
        <v>268.67700000000008</v>
      </c>
      <c r="M38" s="26">
        <f t="shared" si="21"/>
        <v>270.274</v>
      </c>
      <c r="N38" s="26">
        <f t="shared" si="21"/>
        <v>270.96800000000002</v>
      </c>
      <c r="O38" s="26">
        <f t="shared" si="21"/>
        <v>278.67899999999997</v>
      </c>
      <c r="P38" s="26">
        <f t="shared" si="21"/>
        <v>275.18799999999999</v>
      </c>
      <c r="Q38" s="26">
        <f t="shared" si="21"/>
        <v>276.92599999999999</v>
      </c>
      <c r="R38" s="26">
        <f t="shared" si="21"/>
        <v>284.65899999999999</v>
      </c>
      <c r="S38" s="26">
        <f t="shared" si="21"/>
        <v>285.37799999999999</v>
      </c>
      <c r="T38" s="26">
        <f t="shared" si="21"/>
        <v>287.38799999999998</v>
      </c>
      <c r="U38" s="26">
        <f t="shared" si="21"/>
        <v>292.34300000000007</v>
      </c>
      <c r="V38" s="26">
        <f t="shared" si="21"/>
        <v>296.11700000000002</v>
      </c>
      <c r="W38" s="26">
        <f t="shared" si="21"/>
        <v>284.56199999999995</v>
      </c>
      <c r="X38" s="26">
        <f t="shared" si="21"/>
        <v>300.52800000000008</v>
      </c>
      <c r="Y38" s="26">
        <f t="shared" si="21"/>
        <v>288.71600000000001</v>
      </c>
      <c r="Z38" s="26">
        <f t="shared" si="21"/>
        <v>294.43300000000005</v>
      </c>
      <c r="AA38" s="26">
        <f t="shared" si="21"/>
        <v>295.60199999999998</v>
      </c>
      <c r="AB38" s="26">
        <f t="shared" si="21"/>
        <v>291.78899999999993</v>
      </c>
      <c r="AC38" s="26">
        <f t="shared" si="21"/>
        <v>297.46800000000002</v>
      </c>
      <c r="AD38" s="26">
        <f t="shared" si="21"/>
        <v>298.78300000000002</v>
      </c>
      <c r="AE38" s="26">
        <f t="shared" si="21"/>
        <v>302.48199999999997</v>
      </c>
      <c r="AF38" s="26">
        <f t="shared" si="21"/>
        <v>303.04900000000004</v>
      </c>
      <c r="AG38" s="26">
        <f t="shared" si="21"/>
        <v>298.71899999999994</v>
      </c>
      <c r="AH38" s="26">
        <f t="shared" si="21"/>
        <v>293.20799999999997</v>
      </c>
      <c r="AI38" s="26">
        <f t="shared" si="21"/>
        <v>301.50300000000004</v>
      </c>
      <c r="AJ38" s="26">
        <f t="shared" si="21"/>
        <v>292.45300000000003</v>
      </c>
      <c r="AK38" s="26">
        <f t="shared" si="21"/>
        <v>290.95999999999998</v>
      </c>
      <c r="AL38" s="26">
        <f t="shared" si="21"/>
        <v>285.03700000000003</v>
      </c>
      <c r="AM38" s="26">
        <f t="shared" ref="AM38" si="22">SUM(AM29:AM37)</f>
        <v>281.56799999999998</v>
      </c>
      <c r="AN38" s="32"/>
    </row>
    <row r="40" spans="1:40" ht="15" customHeight="1" x14ac:dyDescent="0.25">
      <c r="A40" t="s">
        <v>218</v>
      </c>
      <c r="B40" s="5">
        <f>B29+B30+B31+B32+B33</f>
        <v>118</v>
      </c>
      <c r="C40" s="5">
        <f t="shared" ref="C40:AL40" si="23">C29+C30+C31+C32+C33</f>
        <v>122</v>
      </c>
      <c r="D40" s="5">
        <f t="shared" si="23"/>
        <v>111.10099999999998</v>
      </c>
      <c r="E40" s="5">
        <f t="shared" si="23"/>
        <v>109.08600000000001</v>
      </c>
      <c r="F40" s="5">
        <f t="shared" si="23"/>
        <v>112.108</v>
      </c>
      <c r="G40" s="5">
        <f t="shared" si="23"/>
        <v>116.28700000000001</v>
      </c>
      <c r="H40" s="5">
        <f t="shared" si="23"/>
        <v>122.84000000000002</v>
      </c>
      <c r="I40" s="5">
        <f t="shared" si="23"/>
        <v>124.904</v>
      </c>
      <c r="J40" s="5">
        <f t="shared" si="23"/>
        <v>135.28700000000001</v>
      </c>
      <c r="K40" s="5">
        <f t="shared" si="23"/>
        <v>135.69199999999998</v>
      </c>
      <c r="L40" s="5">
        <f t="shared" si="23"/>
        <v>135.77100000000002</v>
      </c>
      <c r="M40" s="5">
        <f t="shared" si="23"/>
        <v>136.489</v>
      </c>
      <c r="N40" s="5">
        <f t="shared" si="23"/>
        <v>134.47999999999999</v>
      </c>
      <c r="O40" s="5">
        <f t="shared" si="23"/>
        <v>139.87899999999999</v>
      </c>
      <c r="P40" s="5">
        <f t="shared" si="23"/>
        <v>139.85199999999998</v>
      </c>
      <c r="Q40" s="5">
        <f t="shared" si="23"/>
        <v>146.57400000000001</v>
      </c>
      <c r="R40" s="5">
        <f t="shared" si="23"/>
        <v>148.30100000000002</v>
      </c>
      <c r="S40" s="5">
        <f t="shared" si="23"/>
        <v>144.49300000000002</v>
      </c>
      <c r="T40" s="5">
        <f t="shared" si="23"/>
        <v>149.71999999999997</v>
      </c>
      <c r="U40" s="5">
        <f t="shared" si="23"/>
        <v>149.35200000000003</v>
      </c>
      <c r="V40" s="5">
        <f t="shared" si="23"/>
        <v>151.065</v>
      </c>
      <c r="W40" s="5">
        <f t="shared" si="23"/>
        <v>145.17699999999999</v>
      </c>
      <c r="X40" s="5">
        <f t="shared" si="23"/>
        <v>149.44000000000003</v>
      </c>
      <c r="Y40" s="5">
        <f t="shared" si="23"/>
        <v>145.41900000000001</v>
      </c>
      <c r="Z40" s="5">
        <f t="shared" si="23"/>
        <v>146.25800000000001</v>
      </c>
      <c r="AA40" s="5">
        <f t="shared" si="23"/>
        <v>149.09200000000001</v>
      </c>
      <c r="AB40" s="5">
        <f t="shared" si="23"/>
        <v>150.286</v>
      </c>
      <c r="AC40" s="5">
        <f t="shared" si="23"/>
        <v>151.239</v>
      </c>
      <c r="AD40" s="5">
        <f t="shared" si="23"/>
        <v>147.92600000000002</v>
      </c>
      <c r="AE40" s="5">
        <f t="shared" si="23"/>
        <v>146.89699999999999</v>
      </c>
      <c r="AF40" s="5">
        <f t="shared" si="23"/>
        <v>145.72300000000001</v>
      </c>
      <c r="AG40" s="5">
        <f t="shared" si="23"/>
        <v>141.68999999999997</v>
      </c>
      <c r="AH40" s="5">
        <f t="shared" si="23"/>
        <v>137.17899999999997</v>
      </c>
      <c r="AI40" s="5">
        <f t="shared" si="23"/>
        <v>137.37699999999998</v>
      </c>
      <c r="AJ40" s="5">
        <f t="shared" si="23"/>
        <v>134.36800000000002</v>
      </c>
      <c r="AK40" s="5">
        <f t="shared" si="23"/>
        <v>129.095</v>
      </c>
      <c r="AL40" s="5">
        <f t="shared" si="23"/>
        <v>120.26600000000002</v>
      </c>
      <c r="AM40" s="5">
        <f t="shared" ref="AM40" si="24">AM29+AM30+AM31+AM32+AM33</f>
        <v>117.86099999999999</v>
      </c>
    </row>
    <row r="41" spans="1:40" ht="15" customHeight="1" x14ac:dyDescent="0.25">
      <c r="A41" t="s">
        <v>219</v>
      </c>
      <c r="B41" s="5">
        <f>B38-B40</f>
        <v>90</v>
      </c>
      <c r="C41" s="5">
        <f t="shared" ref="C41:AL41" si="25">C38-C40</f>
        <v>111</v>
      </c>
      <c r="D41" s="5">
        <f t="shared" si="25"/>
        <v>116.50100000000002</v>
      </c>
      <c r="E41" s="5">
        <f t="shared" si="25"/>
        <v>118.31</v>
      </c>
      <c r="F41" s="5">
        <f t="shared" si="25"/>
        <v>118.58799999999999</v>
      </c>
      <c r="G41" s="5">
        <f t="shared" si="25"/>
        <v>121.26999999999998</v>
      </c>
      <c r="H41" s="5">
        <f t="shared" si="25"/>
        <v>124.52000000000002</v>
      </c>
      <c r="I41" s="5">
        <f t="shared" si="25"/>
        <v>125.78200000000004</v>
      </c>
      <c r="J41" s="5">
        <f t="shared" si="25"/>
        <v>125.035</v>
      </c>
      <c r="K41" s="5">
        <f t="shared" si="25"/>
        <v>128.29499999999999</v>
      </c>
      <c r="L41" s="5">
        <f t="shared" si="25"/>
        <v>132.90600000000006</v>
      </c>
      <c r="M41" s="5">
        <f t="shared" si="25"/>
        <v>133.785</v>
      </c>
      <c r="N41" s="5">
        <f t="shared" si="25"/>
        <v>136.48800000000003</v>
      </c>
      <c r="O41" s="5">
        <f t="shared" si="25"/>
        <v>138.79999999999998</v>
      </c>
      <c r="P41" s="5">
        <f t="shared" si="25"/>
        <v>135.33600000000001</v>
      </c>
      <c r="Q41" s="5">
        <f t="shared" si="25"/>
        <v>130.35199999999998</v>
      </c>
      <c r="R41" s="5">
        <f t="shared" si="25"/>
        <v>136.35799999999998</v>
      </c>
      <c r="S41" s="5">
        <f t="shared" si="25"/>
        <v>140.88499999999996</v>
      </c>
      <c r="T41" s="5">
        <f t="shared" si="25"/>
        <v>137.66800000000001</v>
      </c>
      <c r="U41" s="5">
        <f t="shared" si="25"/>
        <v>142.99100000000004</v>
      </c>
      <c r="V41" s="5">
        <f t="shared" si="25"/>
        <v>145.05200000000002</v>
      </c>
      <c r="W41" s="5">
        <f t="shared" si="25"/>
        <v>139.38499999999996</v>
      </c>
      <c r="X41" s="5">
        <f t="shared" si="25"/>
        <v>151.08800000000005</v>
      </c>
      <c r="Y41" s="5">
        <f t="shared" si="25"/>
        <v>143.297</v>
      </c>
      <c r="Z41" s="5">
        <f t="shared" si="25"/>
        <v>148.17500000000004</v>
      </c>
      <c r="AA41" s="5">
        <f t="shared" si="25"/>
        <v>146.50999999999996</v>
      </c>
      <c r="AB41" s="5">
        <f t="shared" si="25"/>
        <v>141.50299999999993</v>
      </c>
      <c r="AC41" s="5">
        <f t="shared" si="25"/>
        <v>146.22900000000001</v>
      </c>
      <c r="AD41" s="5">
        <f t="shared" si="25"/>
        <v>150.857</v>
      </c>
      <c r="AE41" s="5">
        <f t="shared" si="25"/>
        <v>155.58499999999998</v>
      </c>
      <c r="AF41" s="5">
        <f t="shared" si="25"/>
        <v>157.32600000000002</v>
      </c>
      <c r="AG41" s="5">
        <f t="shared" si="25"/>
        <v>157.02899999999997</v>
      </c>
      <c r="AH41" s="5">
        <f t="shared" si="25"/>
        <v>156.029</v>
      </c>
      <c r="AI41" s="5">
        <f t="shared" si="25"/>
        <v>164.12600000000006</v>
      </c>
      <c r="AJ41" s="5">
        <f t="shared" si="25"/>
        <v>158.08500000000001</v>
      </c>
      <c r="AK41" s="5">
        <f t="shared" si="25"/>
        <v>161.86499999999998</v>
      </c>
      <c r="AL41" s="5">
        <f t="shared" si="25"/>
        <v>164.77100000000002</v>
      </c>
      <c r="AM41" s="5">
        <f t="shared" ref="AM41" si="26">AM38-AM40</f>
        <v>163.70699999999999</v>
      </c>
      <c r="AN41" t="s">
        <v>221</v>
      </c>
    </row>
    <row r="42" spans="1:40" ht="15" customHeight="1" x14ac:dyDescent="0.25">
      <c r="A42" t="s">
        <v>220</v>
      </c>
      <c r="B42" s="8">
        <f>B40/B38</f>
        <v>0.56730769230769229</v>
      </c>
      <c r="C42" s="8">
        <f t="shared" ref="C42:AL42" si="27">C40/C38</f>
        <v>0.52360515021459231</v>
      </c>
      <c r="D42" s="8">
        <f t="shared" si="27"/>
        <v>0.48813718684370078</v>
      </c>
      <c r="E42" s="8">
        <f t="shared" si="27"/>
        <v>0.47971820084786015</v>
      </c>
      <c r="F42" s="8">
        <f t="shared" si="27"/>
        <v>0.48595554322571699</v>
      </c>
      <c r="G42" s="8">
        <f t="shared" si="27"/>
        <v>0.48951199080641705</v>
      </c>
      <c r="H42" s="8">
        <f t="shared" si="27"/>
        <v>0.49660413971539458</v>
      </c>
      <c r="I42" s="8">
        <f t="shared" si="27"/>
        <v>0.49824880527831622</v>
      </c>
      <c r="J42" s="8">
        <f t="shared" si="27"/>
        <v>0.519690998071619</v>
      </c>
      <c r="K42" s="8">
        <f t="shared" si="27"/>
        <v>0.51401015959119201</v>
      </c>
      <c r="L42" s="8">
        <f t="shared" si="27"/>
        <v>0.50533168079143354</v>
      </c>
      <c r="M42" s="8">
        <f t="shared" si="27"/>
        <v>0.50500233096783265</v>
      </c>
      <c r="N42" s="8">
        <f t="shared" si="27"/>
        <v>0.49629476543355666</v>
      </c>
      <c r="O42" s="8">
        <f t="shared" si="27"/>
        <v>0.50193591910405877</v>
      </c>
      <c r="P42" s="8">
        <f t="shared" si="27"/>
        <v>0.50820529964969396</v>
      </c>
      <c r="Q42" s="8">
        <f t="shared" si="27"/>
        <v>0.52928941305619559</v>
      </c>
      <c r="R42" s="8">
        <f t="shared" si="27"/>
        <v>0.52097773125037328</v>
      </c>
      <c r="S42" s="8">
        <f t="shared" si="27"/>
        <v>0.50632144033527471</v>
      </c>
      <c r="T42" s="8">
        <f t="shared" si="27"/>
        <v>0.52096816846910787</v>
      </c>
      <c r="U42" s="8">
        <f t="shared" si="27"/>
        <v>0.51087934378452704</v>
      </c>
      <c r="V42" s="8">
        <f t="shared" si="27"/>
        <v>0.51015308138337212</v>
      </c>
      <c r="W42" s="8">
        <f t="shared" si="27"/>
        <v>0.51017704401852682</v>
      </c>
      <c r="X42" s="8">
        <f t="shared" si="27"/>
        <v>0.49725815897353987</v>
      </c>
      <c r="Y42" s="8">
        <f t="shared" si="27"/>
        <v>0.50367489158896639</v>
      </c>
      <c r="Z42" s="8">
        <f t="shared" si="27"/>
        <v>0.49674459045011932</v>
      </c>
      <c r="AA42" s="8">
        <f t="shared" si="27"/>
        <v>0.50436735881353989</v>
      </c>
      <c r="AB42" s="8">
        <f t="shared" si="27"/>
        <v>0.51505025891997314</v>
      </c>
      <c r="AC42" s="8">
        <f t="shared" si="27"/>
        <v>0.50842107386340718</v>
      </c>
      <c r="AD42" s="8">
        <f t="shared" si="27"/>
        <v>0.49509510246566907</v>
      </c>
      <c r="AE42" s="8">
        <f t="shared" si="27"/>
        <v>0.48563881487162874</v>
      </c>
      <c r="AF42" s="8">
        <f t="shared" si="27"/>
        <v>0.48085623117053677</v>
      </c>
      <c r="AG42" s="8">
        <f t="shared" si="27"/>
        <v>0.4743253693270264</v>
      </c>
      <c r="AH42" s="8">
        <f t="shared" si="27"/>
        <v>0.46785558374942016</v>
      </c>
      <c r="AI42" s="8">
        <f t="shared" si="27"/>
        <v>0.45564057405730612</v>
      </c>
      <c r="AJ42" s="8">
        <f t="shared" si="27"/>
        <v>0.45945160418939113</v>
      </c>
      <c r="AK42" s="8">
        <f t="shared" si="27"/>
        <v>0.44368641737695907</v>
      </c>
      <c r="AL42" s="8">
        <f t="shared" si="27"/>
        <v>0.42193118788087164</v>
      </c>
      <c r="AM42" s="8">
        <f t="shared" ref="AM42" si="28">AM40/AM38</f>
        <v>0.41858804977838387</v>
      </c>
    </row>
    <row r="44" spans="1:40" ht="15" customHeight="1" x14ac:dyDescent="0.25">
      <c r="A44" s="7" t="s">
        <v>138</v>
      </c>
    </row>
    <row r="45" spans="1:40" ht="15" customHeight="1" x14ac:dyDescent="0.25">
      <c r="A45" t="s">
        <v>139</v>
      </c>
    </row>
    <row r="47" spans="1:40" ht="15" customHeight="1" x14ac:dyDescent="0.25">
      <c r="B47">
        <v>2015</v>
      </c>
      <c r="C47">
        <v>2016</v>
      </c>
      <c r="D47">
        <v>2017</v>
      </c>
      <c r="E47">
        <v>2018</v>
      </c>
      <c r="F47">
        <v>2019</v>
      </c>
      <c r="G47">
        <v>2020</v>
      </c>
      <c r="H47">
        <v>2021</v>
      </c>
      <c r="I47">
        <v>2022</v>
      </c>
      <c r="J47">
        <v>2023</v>
      </c>
      <c r="K47">
        <v>2024</v>
      </c>
      <c r="L47">
        <v>2025</v>
      </c>
    </row>
    <row r="48" spans="1:40" ht="15" customHeight="1" x14ac:dyDescent="0.25">
      <c r="A48" t="s">
        <v>127</v>
      </c>
      <c r="B48" s="5">
        <v>129.03399999999999</v>
      </c>
      <c r="C48" s="5">
        <v>131.714</v>
      </c>
      <c r="D48" s="5">
        <v>133.34399999999999</v>
      </c>
      <c r="E48" s="5">
        <v>136.001</v>
      </c>
      <c r="F48" s="5">
        <v>134.096</v>
      </c>
      <c r="G48" s="5">
        <v>133.79599999999999</v>
      </c>
      <c r="H48" s="5">
        <v>139.517</v>
      </c>
      <c r="I48" s="5">
        <v>133.63900000000001</v>
      </c>
      <c r="J48" s="5">
        <v>136.119</v>
      </c>
      <c r="K48" s="5">
        <v>138.648</v>
      </c>
      <c r="L48" s="5">
        <v>138.971</v>
      </c>
    </row>
    <row r="49" spans="1:13" ht="15" customHeight="1" x14ac:dyDescent="0.25">
      <c r="A49" t="s">
        <v>134</v>
      </c>
      <c r="B49" s="5">
        <v>10.397</v>
      </c>
      <c r="C49" s="5">
        <v>11.898</v>
      </c>
      <c r="D49" s="5">
        <v>14.79</v>
      </c>
      <c r="E49" s="5">
        <v>13.372</v>
      </c>
      <c r="F49" s="5">
        <v>15.022</v>
      </c>
      <c r="G49" s="5">
        <v>14.792999999999999</v>
      </c>
      <c r="H49" s="5">
        <v>16.012</v>
      </c>
      <c r="I49" s="5">
        <v>16.187000000000001</v>
      </c>
      <c r="J49" s="5">
        <v>16.768000000000001</v>
      </c>
      <c r="K49" s="5">
        <v>17.347999999999999</v>
      </c>
      <c r="L49" s="5">
        <v>16.085000000000001</v>
      </c>
    </row>
    <row r="50" spans="1:13" ht="15" customHeight="1" x14ac:dyDescent="0.25">
      <c r="A50" t="s">
        <v>8</v>
      </c>
      <c r="B50" s="5">
        <v>5.6970000000000001</v>
      </c>
      <c r="C50" s="5">
        <v>6.1660000000000004</v>
      </c>
      <c r="D50" s="5">
        <v>6.407</v>
      </c>
      <c r="E50" s="5">
        <v>6.7839999999999998</v>
      </c>
      <c r="F50" s="5">
        <v>6.7310000000000008</v>
      </c>
      <c r="G50" s="5">
        <v>6.24</v>
      </c>
      <c r="H50" s="5">
        <v>7.4749999999999996</v>
      </c>
      <c r="I50" s="5">
        <v>7.157</v>
      </c>
      <c r="J50" s="5">
        <v>7.9109999999999996</v>
      </c>
      <c r="K50" s="5">
        <v>7.7009999999999996</v>
      </c>
      <c r="L50" s="5">
        <v>7.5270000000000001</v>
      </c>
    </row>
    <row r="51" spans="1:13" ht="15" customHeight="1" x14ac:dyDescent="0.25">
      <c r="A51" t="s">
        <v>11</v>
      </c>
      <c r="B51" s="5">
        <v>68.368000000000009</v>
      </c>
      <c r="C51" s="5">
        <v>67.009</v>
      </c>
      <c r="D51" s="5">
        <v>63.542999999999999</v>
      </c>
      <c r="E51" s="5">
        <v>66.5</v>
      </c>
      <c r="F51" s="5">
        <v>63.803999999999995</v>
      </c>
      <c r="G51" s="5">
        <v>61.680999999999997</v>
      </c>
      <c r="H51" s="5">
        <v>63.652999999999999</v>
      </c>
      <c r="I51" s="5">
        <v>64.847000000000008</v>
      </c>
      <c r="J51" s="5">
        <v>60.305999999999997</v>
      </c>
      <c r="K51" s="5">
        <v>57.308</v>
      </c>
      <c r="L51" s="5">
        <v>54.543999999999997</v>
      </c>
    </row>
    <row r="52" spans="1:13" ht="15" customHeight="1" x14ac:dyDescent="0.25">
      <c r="A52" t="s">
        <v>133</v>
      </c>
      <c r="B52" s="5">
        <v>3.3820000000000001</v>
      </c>
      <c r="C52" s="5">
        <v>3.2410000000000001</v>
      </c>
      <c r="D52" s="5">
        <v>2.8479999999999999</v>
      </c>
      <c r="E52" s="5">
        <v>2.407</v>
      </c>
      <c r="F52" s="5">
        <v>1.698</v>
      </c>
      <c r="G52" s="5">
        <v>0.86399999999999999</v>
      </c>
      <c r="H52" s="5">
        <v>0.76700000000000002</v>
      </c>
      <c r="I52" s="5">
        <v>0.84599999999999997</v>
      </c>
      <c r="J52" s="5">
        <v>0.73299999999999998</v>
      </c>
      <c r="K52" s="5">
        <v>0.433</v>
      </c>
      <c r="L52" s="5">
        <v>0.45400000000000001</v>
      </c>
    </row>
    <row r="53" spans="1:13" ht="15" customHeight="1" x14ac:dyDescent="0.25">
      <c r="A53" t="s">
        <v>124</v>
      </c>
      <c r="B53" s="5">
        <v>12</v>
      </c>
      <c r="C53" s="5">
        <v>11</v>
      </c>
      <c r="D53" s="5">
        <v>11</v>
      </c>
      <c r="E53" s="5">
        <v>12</v>
      </c>
      <c r="F53" s="5">
        <v>11</v>
      </c>
      <c r="G53" s="5">
        <v>11</v>
      </c>
      <c r="H53" s="5">
        <v>12</v>
      </c>
      <c r="I53" s="5">
        <v>9</v>
      </c>
      <c r="J53" s="5">
        <v>11</v>
      </c>
      <c r="K53" s="5">
        <v>11</v>
      </c>
      <c r="L53" s="5">
        <v>11</v>
      </c>
      <c r="M53" t="s">
        <v>324</v>
      </c>
    </row>
    <row r="54" spans="1:13" ht="15" customHeight="1" x14ac:dyDescent="0.25">
      <c r="A54" t="s">
        <v>12</v>
      </c>
      <c r="B54" s="5">
        <v>61.368000000000002</v>
      </c>
      <c r="C54" s="5">
        <v>60.633000000000003</v>
      </c>
      <c r="D54" s="5">
        <v>62.037999999999997</v>
      </c>
      <c r="E54" s="5">
        <v>58.477999999999994</v>
      </c>
      <c r="F54" s="5">
        <v>58.948999999999998</v>
      </c>
      <c r="G54" s="5">
        <v>56.978999999999999</v>
      </c>
      <c r="H54" s="5">
        <v>54.637</v>
      </c>
      <c r="I54" s="5">
        <v>52.493000000000002</v>
      </c>
      <c r="J54" s="5">
        <v>50.734999999999999</v>
      </c>
      <c r="K54" s="5">
        <v>45.234000000000002</v>
      </c>
      <c r="L54" s="5">
        <v>45.628999999999998</v>
      </c>
    </row>
    <row r="55" spans="1:13" ht="15" customHeight="1" x14ac:dyDescent="0.25">
      <c r="A55" t="s">
        <v>13</v>
      </c>
      <c r="B55" s="5">
        <v>7.4169999999999998</v>
      </c>
      <c r="C55" s="5">
        <v>7.7869999999999999</v>
      </c>
      <c r="D55" s="5">
        <v>7.9089999999999998</v>
      </c>
      <c r="E55" s="5">
        <v>7.6130000000000004</v>
      </c>
      <c r="F55" s="5">
        <v>7.5830000000000002</v>
      </c>
      <c r="G55" s="5">
        <v>7.7190000000000003</v>
      </c>
      <c r="H55" s="5">
        <v>8.3670000000000009</v>
      </c>
      <c r="I55" s="5">
        <v>7.9720000000000004</v>
      </c>
      <c r="J55" s="5">
        <v>7.2910000000000004</v>
      </c>
      <c r="K55" s="5">
        <v>7.4829999999999997</v>
      </c>
      <c r="L55" s="5">
        <v>7.7009999999999996</v>
      </c>
    </row>
    <row r="56" spans="1:13" ht="15" customHeight="1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3" ht="15" customHeight="1" x14ac:dyDescent="0.25">
      <c r="A57" s="25" t="s">
        <v>128</v>
      </c>
      <c r="B57" s="26">
        <f>SUM(B48:B56)</f>
        <v>297.66299999999995</v>
      </c>
      <c r="C57" s="26">
        <f t="shared" ref="C57:K57" si="29">SUM(C48:C56)</f>
        <v>299.44799999999998</v>
      </c>
      <c r="D57" s="26">
        <f t="shared" si="29"/>
        <v>301.87900000000002</v>
      </c>
      <c r="E57" s="26">
        <f t="shared" si="29"/>
        <v>303.15499999999997</v>
      </c>
      <c r="F57" s="26">
        <f t="shared" si="29"/>
        <v>298.88300000000004</v>
      </c>
      <c r="G57" s="26">
        <f t="shared" si="29"/>
        <v>293.072</v>
      </c>
      <c r="H57" s="26">
        <f t="shared" si="29"/>
        <v>302.428</v>
      </c>
      <c r="I57" s="26">
        <f t="shared" si="29"/>
        <v>292.14100000000002</v>
      </c>
      <c r="J57" s="26">
        <f t="shared" si="29"/>
        <v>290.863</v>
      </c>
      <c r="K57" s="26">
        <f t="shared" si="29"/>
        <v>285.15499999999997</v>
      </c>
      <c r="L57" s="26">
        <f t="shared" ref="L57" si="30">SUM(L48:L56)</f>
        <v>281.91100000000006</v>
      </c>
    </row>
  </sheetData>
  <hyperlinks>
    <hyperlink ref="A2" r:id="rId1" xr:uid="{6A060D74-8D90-4A99-BB0E-9AF68A4A7136}"/>
    <hyperlink ref="AU13" r:id="rId2" xr:uid="{D6B8D1BD-8484-4A3B-A8C2-2230331CE135}"/>
  </hyperlinks>
  <pageMargins left="0.7" right="0.7" top="0.75" bottom="0.75" header="0.3" footer="0.3"/>
  <pageSetup paperSize="9" orientation="portrait" r:id="rId3"/>
  <headerFooter>
    <oddHeader>&amp;R&amp;"Aptos"&amp;20&amp;KFF0000 Internt&amp;1#_x000D_</oddHeader>
  </headerFooter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39537-5AFE-4403-8FF9-E558C3749E3E}">
  <dimension ref="A1:AP40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31" sqref="M31"/>
    </sheetView>
  </sheetViews>
  <sheetFormatPr baseColWidth="10" defaultColWidth="11.42578125" defaultRowHeight="15" customHeight="1" x14ac:dyDescent="0.25"/>
  <cols>
    <col min="1" max="1" width="35.42578125" style="7" customWidth="1"/>
    <col min="2" max="2" width="7.42578125" style="7" customWidth="1"/>
    <col min="3" max="3" width="5.42578125" style="7" customWidth="1"/>
    <col min="4" max="4" width="6.5703125" customWidth="1"/>
    <col min="5" max="8" width="5.5703125" bestFit="1" customWidth="1"/>
    <col min="9" max="10" width="5.5703125" customWidth="1"/>
    <col min="11" max="35" width="5.5703125" bestFit="1" customWidth="1"/>
    <col min="36" max="38" width="5.42578125" customWidth="1"/>
    <col min="39" max="39" width="6.140625" customWidth="1"/>
  </cols>
  <sheetData>
    <row r="1" spans="1:39" ht="15" customHeight="1" x14ac:dyDescent="0.25">
      <c r="A1" s="7" t="s">
        <v>140</v>
      </c>
      <c r="B1" s="4" t="s">
        <v>0</v>
      </c>
      <c r="S1" s="51"/>
    </row>
    <row r="2" spans="1:39" ht="15" customHeight="1" x14ac:dyDescent="0.25">
      <c r="A2" s="7" t="s">
        <v>6</v>
      </c>
      <c r="B2" s="7" t="s">
        <v>140</v>
      </c>
      <c r="D2" t="s">
        <v>141</v>
      </c>
      <c r="M2" s="7" t="s">
        <v>91</v>
      </c>
    </row>
    <row r="3" spans="1:39" ht="15" customHeight="1" x14ac:dyDescent="0.25">
      <c r="M3" s="7"/>
    </row>
    <row r="4" spans="1:39" s="7" customFormat="1" ht="15" customHeight="1" x14ac:dyDescent="0.25">
      <c r="A4" s="7" t="s">
        <v>90</v>
      </c>
      <c r="B4" s="42">
        <v>1980</v>
      </c>
      <c r="C4" s="42">
        <v>1985</v>
      </c>
      <c r="D4" s="7" t="s">
        <v>93</v>
      </c>
      <c r="E4" s="7" t="s">
        <v>94</v>
      </c>
      <c r="F4" s="7" t="s">
        <v>95</v>
      </c>
      <c r="G4" s="7" t="s">
        <v>96</v>
      </c>
      <c r="H4" s="7" t="s">
        <v>97</v>
      </c>
      <c r="I4" s="7" t="s">
        <v>98</v>
      </c>
      <c r="J4" s="7" t="s">
        <v>99</v>
      </c>
      <c r="K4" s="7" t="s">
        <v>100</v>
      </c>
      <c r="L4" s="7" t="s">
        <v>101</v>
      </c>
      <c r="M4" s="7" t="s">
        <v>102</v>
      </c>
      <c r="N4" s="7" t="s">
        <v>103</v>
      </c>
      <c r="O4" s="7" t="s">
        <v>104</v>
      </c>
      <c r="P4" s="7" t="s">
        <v>105</v>
      </c>
      <c r="Q4" s="7" t="s">
        <v>106</v>
      </c>
      <c r="R4" s="7" t="s">
        <v>107</v>
      </c>
      <c r="S4" s="7" t="s">
        <v>108</v>
      </c>
      <c r="T4" s="7" t="s">
        <v>109</v>
      </c>
      <c r="U4" s="7" t="s">
        <v>110</v>
      </c>
      <c r="V4" s="7" t="s">
        <v>111</v>
      </c>
      <c r="W4" s="7" t="s">
        <v>112</v>
      </c>
      <c r="X4" s="7" t="s">
        <v>113</v>
      </c>
      <c r="Y4" s="7" t="s">
        <v>114</v>
      </c>
      <c r="Z4" s="7" t="s">
        <v>115</v>
      </c>
      <c r="AA4" s="7" t="s">
        <v>116</v>
      </c>
      <c r="AB4" s="7" t="s">
        <v>117</v>
      </c>
      <c r="AC4" s="7" t="s">
        <v>118</v>
      </c>
      <c r="AD4" s="7" t="s">
        <v>119</v>
      </c>
      <c r="AE4" s="7" t="s">
        <v>120</v>
      </c>
      <c r="AF4" s="7" t="s">
        <v>121</v>
      </c>
      <c r="AG4" s="7" t="s">
        <v>122</v>
      </c>
      <c r="AH4" s="7" t="s">
        <v>130</v>
      </c>
      <c r="AI4" s="7" t="s">
        <v>142</v>
      </c>
      <c r="AJ4" s="7" t="s">
        <v>143</v>
      </c>
      <c r="AK4" s="7">
        <v>2023</v>
      </c>
      <c r="AL4" s="7">
        <f>AK4+1</f>
        <v>2024</v>
      </c>
      <c r="AM4" s="7">
        <f>AL4+1</f>
        <v>2025</v>
      </c>
    </row>
    <row r="5" spans="1:39" ht="15" customHeight="1" x14ac:dyDescent="0.25">
      <c r="A5" s="7" t="s">
        <v>48</v>
      </c>
      <c r="B5">
        <v>20</v>
      </c>
      <c r="C5">
        <v>26</v>
      </c>
      <c r="D5" s="1">
        <v>26.707999999999998</v>
      </c>
      <c r="E5" s="1">
        <v>28.382000000000001</v>
      </c>
      <c r="F5" s="1">
        <v>30.204000000000001</v>
      </c>
      <c r="G5" s="1">
        <v>31.875</v>
      </c>
      <c r="H5" s="1">
        <v>34.728999999999999</v>
      </c>
      <c r="I5" s="1">
        <v>35.235999999999997</v>
      </c>
      <c r="J5" s="1">
        <v>38.368000000000002</v>
      </c>
      <c r="K5" s="1">
        <v>39.709000000000003</v>
      </c>
      <c r="L5" s="1">
        <v>38.484999999999999</v>
      </c>
      <c r="M5" s="1">
        <v>37.607999999999997</v>
      </c>
      <c r="N5" s="1">
        <v>43.116999999999997</v>
      </c>
      <c r="O5" s="1">
        <v>46.83</v>
      </c>
      <c r="P5" s="1">
        <v>48.408999999999999</v>
      </c>
      <c r="Q5" s="1">
        <v>51.795999999999999</v>
      </c>
      <c r="R5" s="1">
        <v>53.192</v>
      </c>
      <c r="S5" s="1">
        <v>53.64</v>
      </c>
      <c r="T5" s="1">
        <v>55.776000000000003</v>
      </c>
      <c r="U5" s="1">
        <v>56.149000000000001</v>
      </c>
      <c r="V5" s="1">
        <v>60.853000000000002</v>
      </c>
      <c r="W5" s="1">
        <v>59.100999999999999</v>
      </c>
      <c r="X5" s="1">
        <v>58.718000000000004</v>
      </c>
      <c r="Y5" s="1">
        <v>57.643999999999998</v>
      </c>
      <c r="Z5" s="1">
        <v>59.536000000000001</v>
      </c>
      <c r="AA5" s="1">
        <v>60.350999999999999</v>
      </c>
      <c r="AB5" s="1">
        <v>62.942999999999998</v>
      </c>
      <c r="AC5" s="1">
        <v>64.581000000000003</v>
      </c>
      <c r="AD5" s="1">
        <v>63.862000000000002</v>
      </c>
      <c r="AE5" s="1">
        <v>65.010000000000005</v>
      </c>
      <c r="AF5" s="1">
        <v>63.151000000000003</v>
      </c>
      <c r="AG5" s="1">
        <v>63.054000000000002</v>
      </c>
      <c r="AH5" s="1">
        <v>61.52</v>
      </c>
      <c r="AI5" s="1">
        <v>58.347999999999999</v>
      </c>
      <c r="AJ5" s="1">
        <v>57.375999999999998</v>
      </c>
      <c r="AK5" s="1">
        <v>56.857999999999997</v>
      </c>
      <c r="AL5" s="1">
        <v>53.012</v>
      </c>
      <c r="AM5" s="1">
        <v>52.372</v>
      </c>
    </row>
    <row r="6" spans="1:39" ht="15" customHeight="1" x14ac:dyDescent="0.25">
      <c r="A6" s="7" t="s">
        <v>50</v>
      </c>
      <c r="B6">
        <v>5</v>
      </c>
      <c r="C6">
        <v>6</v>
      </c>
      <c r="D6" s="1">
        <v>7.5419999999999998</v>
      </c>
      <c r="E6" s="1">
        <v>6.87</v>
      </c>
      <c r="F6" s="1">
        <v>8.4580000000000002</v>
      </c>
      <c r="G6" s="1">
        <v>8.6929999999999996</v>
      </c>
      <c r="H6" s="1">
        <v>8.6240000000000006</v>
      </c>
      <c r="I6" s="1">
        <v>7.3769999999999998</v>
      </c>
      <c r="J6" s="1">
        <v>8.4629999999999992</v>
      </c>
      <c r="K6" s="1">
        <v>8.7629999999999999</v>
      </c>
      <c r="L6" s="1">
        <v>8.8989999999999991</v>
      </c>
      <c r="M6" s="1">
        <v>9.0180000000000007</v>
      </c>
      <c r="N6" s="1">
        <v>8.6969999999999992</v>
      </c>
      <c r="O6" s="1">
        <v>7.72</v>
      </c>
      <c r="P6" s="1">
        <v>7.9459999999999997</v>
      </c>
      <c r="Q6" s="1">
        <v>8.766</v>
      </c>
      <c r="R6" s="1">
        <v>8.2639999999999993</v>
      </c>
      <c r="S6" s="1">
        <v>9.0220000000000002</v>
      </c>
      <c r="T6" s="1">
        <v>9.15</v>
      </c>
      <c r="U6" s="1">
        <v>8.9770000000000003</v>
      </c>
      <c r="V6" s="1">
        <v>7.931</v>
      </c>
      <c r="W6" s="1">
        <v>8.6329999999999991</v>
      </c>
      <c r="X6" s="1">
        <v>7.16</v>
      </c>
      <c r="Y6" s="1">
        <v>6.5309999999999997</v>
      </c>
      <c r="Z6" s="1">
        <v>6.4379999999999997</v>
      </c>
      <c r="AA6" s="1">
        <v>8.0570000000000004</v>
      </c>
      <c r="AB6" s="1">
        <v>6.8840000000000003</v>
      </c>
      <c r="AC6" s="1">
        <v>7.5369999999999999</v>
      </c>
      <c r="AD6" s="1">
        <v>6.625</v>
      </c>
      <c r="AE6" s="1">
        <v>7.6390000000000002</v>
      </c>
      <c r="AF6" s="1">
        <v>7.7560000000000002</v>
      </c>
      <c r="AG6" s="1">
        <v>6.5830000000000002</v>
      </c>
      <c r="AH6" s="1">
        <v>6.8010000000000002</v>
      </c>
      <c r="AI6" s="1">
        <v>6.8209999999999997</v>
      </c>
      <c r="AJ6" s="1">
        <v>5.7489999999999997</v>
      </c>
      <c r="AK6" s="1">
        <v>6.8579999999999997</v>
      </c>
      <c r="AL6" s="1">
        <v>6.7720000000000002</v>
      </c>
      <c r="AM6" s="1">
        <v>6.4459999999999997</v>
      </c>
    </row>
    <row r="7" spans="1:39" ht="15" customHeight="1" x14ac:dyDescent="0.25">
      <c r="A7" s="7" t="s">
        <v>145</v>
      </c>
      <c r="B7" s="1">
        <f>Strøm!H7</f>
        <v>1.4</v>
      </c>
      <c r="C7" s="1">
        <f>Strøm!I7</f>
        <v>1.7</v>
      </c>
      <c r="D7" s="1">
        <v>1.331</v>
      </c>
      <c r="E7" s="1">
        <v>1.542</v>
      </c>
      <c r="F7" s="1">
        <v>1.496</v>
      </c>
      <c r="G7" s="1">
        <v>1.3859999999999999</v>
      </c>
      <c r="H7" s="1">
        <v>2.2210000000000001</v>
      </c>
      <c r="I7" s="1">
        <v>1.952</v>
      </c>
      <c r="J7" s="1">
        <v>1.0009999999999999</v>
      </c>
      <c r="K7" s="1">
        <v>2.2610000000000001</v>
      </c>
      <c r="L7" s="1">
        <v>1.502</v>
      </c>
      <c r="M7" s="1">
        <v>1.599</v>
      </c>
      <c r="N7" s="1">
        <v>1.349</v>
      </c>
      <c r="O7" s="1">
        <v>1.4730000000000001</v>
      </c>
      <c r="P7" s="1">
        <v>1.2490000000000001</v>
      </c>
      <c r="Q7" s="1">
        <v>1.3240000000000001</v>
      </c>
      <c r="R7" s="1">
        <v>1.2669999999999999</v>
      </c>
      <c r="S7" s="1">
        <v>1.6870000000000001</v>
      </c>
      <c r="T7" s="1">
        <v>1.0529999999999999</v>
      </c>
      <c r="U7" s="1">
        <v>2.0710000000000002</v>
      </c>
      <c r="V7" s="1">
        <v>1.9450000000000001</v>
      </c>
      <c r="W7" s="1">
        <v>1.7569999999999999</v>
      </c>
      <c r="X7" s="1">
        <v>1.07</v>
      </c>
      <c r="Y7" s="1">
        <v>2.3130000000000002</v>
      </c>
      <c r="Z7" s="1">
        <v>2.0819999999999999</v>
      </c>
      <c r="AA7" s="1">
        <v>1.385</v>
      </c>
      <c r="AB7" s="1">
        <v>1.643</v>
      </c>
      <c r="AC7" s="1">
        <v>2.2770000000000001</v>
      </c>
      <c r="AD7" s="1">
        <v>1.389</v>
      </c>
      <c r="AE7" s="1">
        <v>1.734</v>
      </c>
      <c r="AF7" s="1">
        <v>1.752</v>
      </c>
      <c r="AG7" s="1">
        <v>1.829</v>
      </c>
      <c r="AH7" s="1">
        <v>1.63</v>
      </c>
      <c r="AI7" s="1">
        <v>1.268</v>
      </c>
      <c r="AJ7" s="1">
        <v>2.226</v>
      </c>
      <c r="AK7" s="1">
        <v>2.4430000000000001</v>
      </c>
      <c r="AL7" s="1">
        <v>2.2290000000000001</v>
      </c>
      <c r="AM7" s="1">
        <v>2.0659999999999998</v>
      </c>
    </row>
    <row r="8" spans="1:39" ht="15" customHeight="1" x14ac:dyDescent="0.25">
      <c r="A8" s="7" t="s">
        <v>57</v>
      </c>
      <c r="B8" s="44">
        <v>7.1</v>
      </c>
      <c r="C8" s="44">
        <v>9</v>
      </c>
      <c r="D8" s="1">
        <v>8.4149999999999991</v>
      </c>
      <c r="E8" s="1">
        <v>8.2349999999999994</v>
      </c>
      <c r="F8" s="1">
        <v>8.3810000000000002</v>
      </c>
      <c r="G8" s="1">
        <v>9.61</v>
      </c>
      <c r="H8" s="1">
        <v>9.4990000000000006</v>
      </c>
      <c r="I8" s="1">
        <v>8.6869999999999994</v>
      </c>
      <c r="J8" s="1">
        <v>8.9179999999999993</v>
      </c>
      <c r="K8" s="1">
        <v>9.2050000000000001</v>
      </c>
      <c r="L8" s="1">
        <v>9.7639999999999993</v>
      </c>
      <c r="M8" s="1">
        <v>9.5120000000000005</v>
      </c>
      <c r="N8" s="1">
        <v>12.148999999999999</v>
      </c>
      <c r="O8" s="1">
        <v>11.904999999999999</v>
      </c>
      <c r="P8" s="1">
        <v>11.162000000000001</v>
      </c>
      <c r="Q8" s="1">
        <v>9.7260000000000009</v>
      </c>
      <c r="R8" s="1">
        <v>11.214</v>
      </c>
      <c r="S8" s="1">
        <v>11.608000000000001</v>
      </c>
      <c r="T8" s="1">
        <v>11.792</v>
      </c>
      <c r="U8" s="1">
        <v>11.885</v>
      </c>
      <c r="V8" s="1">
        <v>11.419</v>
      </c>
      <c r="W8" s="1">
        <v>10.51</v>
      </c>
      <c r="X8" s="1">
        <v>11.496</v>
      </c>
      <c r="Y8" s="1">
        <v>8.9179999999999993</v>
      </c>
      <c r="Z8" s="1">
        <v>10.638</v>
      </c>
      <c r="AA8" s="1">
        <v>9.3350000000000009</v>
      </c>
      <c r="AB8" s="1">
        <v>8.8379999999999992</v>
      </c>
      <c r="AC8" s="1">
        <v>8.9060000000000006</v>
      </c>
      <c r="AD8" s="1">
        <v>9.1890000000000001</v>
      </c>
      <c r="AE8" s="1">
        <v>9.0359999999999996</v>
      </c>
      <c r="AF8" s="1">
        <v>9.0630000000000006</v>
      </c>
      <c r="AG8" s="1">
        <v>8.4830000000000005</v>
      </c>
      <c r="AH8" s="1">
        <v>8.5129999999999999</v>
      </c>
      <c r="AI8" s="1">
        <v>9.2189999999999994</v>
      </c>
      <c r="AJ8" s="1">
        <v>8.9139999999999997</v>
      </c>
      <c r="AK8" s="1">
        <v>9.4139999999999997</v>
      </c>
      <c r="AL8" s="1">
        <v>9.1859999999999999</v>
      </c>
      <c r="AM8" s="1">
        <v>8.8569999999999993</v>
      </c>
    </row>
    <row r="9" spans="1:39" ht="15" customHeight="1" x14ac:dyDescent="0.25">
      <c r="A9" s="7" t="s">
        <v>63</v>
      </c>
      <c r="B9">
        <v>67</v>
      </c>
      <c r="C9">
        <v>69</v>
      </c>
      <c r="D9" s="1">
        <v>71.108999999999995</v>
      </c>
      <c r="E9" s="1">
        <v>69.534999999999997</v>
      </c>
      <c r="F9" s="1">
        <v>68.326999999999998</v>
      </c>
      <c r="G9" s="1">
        <v>69.432000000000002</v>
      </c>
      <c r="H9" s="1">
        <v>74.436999999999998</v>
      </c>
      <c r="I9" s="1">
        <v>75.861999999999995</v>
      </c>
      <c r="J9" s="1">
        <v>74.003</v>
      </c>
      <c r="K9" s="1">
        <v>75.531000000000006</v>
      </c>
      <c r="L9" s="1">
        <v>79.106999999999999</v>
      </c>
      <c r="M9" s="1">
        <v>78.519000000000005</v>
      </c>
      <c r="N9" s="1">
        <v>79.834999999999994</v>
      </c>
      <c r="O9" s="1">
        <v>77.210999999999999</v>
      </c>
      <c r="P9" s="1">
        <v>72.611000000000004</v>
      </c>
      <c r="Q9" s="1">
        <v>74.459999999999994</v>
      </c>
      <c r="R9" s="1">
        <v>78.596000000000004</v>
      </c>
      <c r="S9" s="1">
        <v>77.194999999999993</v>
      </c>
      <c r="T9" s="1">
        <v>75.622</v>
      </c>
      <c r="U9" s="1">
        <v>74.62</v>
      </c>
      <c r="V9" s="1">
        <v>75.819999999999993</v>
      </c>
      <c r="W9" s="1">
        <v>62.335000000000001</v>
      </c>
      <c r="X9" s="1">
        <v>69.88</v>
      </c>
      <c r="Y9" s="1">
        <v>69.555000000000007</v>
      </c>
      <c r="Z9" s="1">
        <v>66.804000000000002</v>
      </c>
      <c r="AA9" s="1">
        <v>66.614000000000004</v>
      </c>
      <c r="AB9" s="1">
        <v>65.805999999999997</v>
      </c>
      <c r="AC9" s="1">
        <v>66.876999999999995</v>
      </c>
      <c r="AD9" s="1">
        <v>66.944999999999993</v>
      </c>
      <c r="AE9" s="1">
        <v>67.683999999999997</v>
      </c>
      <c r="AF9" s="1">
        <v>68.581999999999994</v>
      </c>
      <c r="AG9" s="1">
        <v>68.908000000000001</v>
      </c>
      <c r="AH9" s="1">
        <v>69.585999999999999</v>
      </c>
      <c r="AI9" s="1">
        <v>73.873999999999995</v>
      </c>
      <c r="AJ9" s="1">
        <v>71.498999999999995</v>
      </c>
      <c r="AK9" s="1">
        <v>67.736000000000004</v>
      </c>
      <c r="AL9" s="1">
        <v>68.036000000000001</v>
      </c>
      <c r="AM9" s="1">
        <v>69.311999999999998</v>
      </c>
    </row>
    <row r="10" spans="1:39" ht="15" customHeight="1" x14ac:dyDescent="0.25">
      <c r="A10" s="7" t="s">
        <v>75</v>
      </c>
      <c r="B10">
        <v>2.2000000000000002</v>
      </c>
      <c r="C10">
        <v>2.4</v>
      </c>
      <c r="D10" s="1">
        <v>2.3570000000000002</v>
      </c>
      <c r="E10" s="1">
        <v>2.3980000000000001</v>
      </c>
      <c r="F10" s="1">
        <v>2.3010000000000002</v>
      </c>
      <c r="G10" s="1">
        <v>2.6360000000000001</v>
      </c>
      <c r="H10" s="1">
        <v>2.6</v>
      </c>
      <c r="I10" s="1">
        <v>2.8969999999999998</v>
      </c>
      <c r="J10" s="1">
        <v>3.621</v>
      </c>
      <c r="K10" s="1">
        <v>3.4830000000000001</v>
      </c>
      <c r="L10" s="1">
        <v>3.4159999999999999</v>
      </c>
      <c r="M10" s="1">
        <v>3.4860000000000002</v>
      </c>
      <c r="N10" s="1">
        <v>3.1030000000000002</v>
      </c>
      <c r="O10" s="1">
        <v>3.4830000000000001</v>
      </c>
      <c r="P10" s="1">
        <v>3.5049999999999999</v>
      </c>
      <c r="Q10" s="1">
        <v>3.343</v>
      </c>
      <c r="R10" s="1">
        <v>3.2320000000000002</v>
      </c>
      <c r="S10" s="1">
        <v>3.2349999999999999</v>
      </c>
      <c r="T10" s="1">
        <v>3.4769999999999999</v>
      </c>
      <c r="U10" s="1">
        <v>3.968</v>
      </c>
      <c r="V10" s="1">
        <v>4.1449999999999996</v>
      </c>
      <c r="W10" s="1">
        <v>3.9830000000000001</v>
      </c>
      <c r="X10" s="1">
        <v>4.016</v>
      </c>
      <c r="Y10" s="1">
        <v>3.9180000000000001</v>
      </c>
      <c r="Z10" s="1">
        <v>4.5720000000000001</v>
      </c>
      <c r="AA10" s="1">
        <v>5.1020000000000003</v>
      </c>
      <c r="AB10" s="1">
        <v>4.7119999999999997</v>
      </c>
      <c r="AC10" s="1">
        <v>4.7220000000000004</v>
      </c>
      <c r="AD10" s="1">
        <v>4.6619999999999999</v>
      </c>
      <c r="AE10" s="1">
        <v>5.0359999999999996</v>
      </c>
      <c r="AF10" s="1">
        <v>5.3230000000000004</v>
      </c>
      <c r="AG10" s="1">
        <v>4.7519999999999998</v>
      </c>
      <c r="AH10" s="1">
        <v>4.3840000000000003</v>
      </c>
      <c r="AI10" s="1">
        <v>4.8369999999999997</v>
      </c>
      <c r="AJ10" s="1">
        <v>4.5590000000000002</v>
      </c>
      <c r="AK10" s="1">
        <v>4.3339999999999996</v>
      </c>
      <c r="AL10" s="1">
        <v>4.3959999999999999</v>
      </c>
      <c r="AM10" s="1">
        <v>4.0590000000000002</v>
      </c>
    </row>
    <row r="11" spans="1:39" ht="15" customHeight="1" x14ac:dyDescent="0.25">
      <c r="A11" s="7" t="s">
        <v>77</v>
      </c>
      <c r="B11">
        <v>31</v>
      </c>
      <c r="C11">
        <v>37</v>
      </c>
      <c r="D11" s="1">
        <v>39.628999999999998</v>
      </c>
      <c r="E11" s="1">
        <v>38.664000000000001</v>
      </c>
      <c r="F11" s="1">
        <v>39.493000000000002</v>
      </c>
      <c r="G11" s="1">
        <v>40.636000000000003</v>
      </c>
      <c r="H11" s="1">
        <v>40.484000000000002</v>
      </c>
      <c r="I11" s="1">
        <v>43.183999999999997</v>
      </c>
      <c r="J11" s="1">
        <v>45.182000000000002</v>
      </c>
      <c r="K11" s="1">
        <v>46.158999999999999</v>
      </c>
      <c r="L11" s="1">
        <v>47.366999999999997</v>
      </c>
      <c r="M11" s="1">
        <v>49.887</v>
      </c>
      <c r="N11" s="1">
        <v>46.895000000000003</v>
      </c>
      <c r="O11" s="1">
        <v>48.226999999999997</v>
      </c>
      <c r="P11" s="1">
        <v>47.878</v>
      </c>
      <c r="Q11" s="1">
        <v>49.927</v>
      </c>
      <c r="R11" s="1">
        <v>50.771000000000001</v>
      </c>
      <c r="S11" s="1">
        <v>51.012</v>
      </c>
      <c r="T11" s="1">
        <v>52.988999999999997</v>
      </c>
      <c r="U11" s="1">
        <v>54.405000000000001</v>
      </c>
      <c r="V11" s="1">
        <v>54.158999999999999</v>
      </c>
      <c r="W11" s="1">
        <v>53.469000000000001</v>
      </c>
      <c r="X11" s="1">
        <v>55.741</v>
      </c>
      <c r="Y11" s="1">
        <v>55.884</v>
      </c>
      <c r="Z11" s="1">
        <v>56.65</v>
      </c>
      <c r="AA11" s="1">
        <v>56.805</v>
      </c>
      <c r="AB11" s="1">
        <v>58.139000000000003</v>
      </c>
      <c r="AC11" s="1">
        <v>57.670999999999999</v>
      </c>
      <c r="AD11" s="1">
        <v>57.904000000000003</v>
      </c>
      <c r="AE11" s="1">
        <v>57.356000000000002</v>
      </c>
      <c r="AF11" s="1">
        <v>56.868000000000002</v>
      </c>
      <c r="AG11" s="1">
        <v>56.323999999999998</v>
      </c>
      <c r="AH11" s="1">
        <v>53.034999999999997</v>
      </c>
      <c r="AI11" s="1">
        <v>54.816000000000003</v>
      </c>
      <c r="AJ11" s="1">
        <v>57.11</v>
      </c>
      <c r="AK11" s="1">
        <v>54.255000000000003</v>
      </c>
      <c r="AL11" s="1">
        <v>52.503999999999998</v>
      </c>
      <c r="AM11" s="1">
        <v>50.313000000000002</v>
      </c>
    </row>
    <row r="12" spans="1:39" ht="15" customHeight="1" x14ac:dyDescent="0.25">
      <c r="A12" s="7" t="s">
        <v>84</v>
      </c>
      <c r="B12">
        <v>2.5</v>
      </c>
      <c r="C12">
        <v>2.6</v>
      </c>
      <c r="D12" s="1">
        <v>2.681</v>
      </c>
      <c r="E12" s="1">
        <v>2.597</v>
      </c>
      <c r="F12" s="1">
        <v>2.5249999999999999</v>
      </c>
      <c r="G12" s="1">
        <v>3.3119999999999998</v>
      </c>
      <c r="H12" s="1">
        <v>3.2010000000000001</v>
      </c>
      <c r="I12" s="1">
        <v>2.944</v>
      </c>
      <c r="J12" s="1">
        <v>2.9460000000000002</v>
      </c>
      <c r="K12" s="1">
        <v>2.6560000000000001</v>
      </c>
      <c r="L12" s="1">
        <v>3.512</v>
      </c>
      <c r="M12" s="1">
        <v>3.4620000000000002</v>
      </c>
      <c r="N12" s="1">
        <v>3.395</v>
      </c>
      <c r="O12" s="1">
        <v>3.7229999999999999</v>
      </c>
      <c r="P12" s="1">
        <v>3.4569999999999999</v>
      </c>
      <c r="Q12" s="1">
        <v>3.355</v>
      </c>
      <c r="R12" s="1">
        <v>3.5129999999999999</v>
      </c>
      <c r="S12" s="1">
        <v>3.6760000000000002</v>
      </c>
      <c r="T12" s="1">
        <v>3.6150000000000002</v>
      </c>
      <c r="U12" s="1">
        <v>3.6560000000000001</v>
      </c>
      <c r="V12" s="1">
        <v>3.63</v>
      </c>
      <c r="W12" s="1">
        <v>3.621</v>
      </c>
      <c r="X12" s="1">
        <v>3.9630000000000001</v>
      </c>
      <c r="Y12" s="1">
        <v>3.617</v>
      </c>
      <c r="Z12" s="1">
        <v>3.6949999999999998</v>
      </c>
      <c r="AA12" s="1">
        <v>3.71</v>
      </c>
      <c r="AB12" s="1">
        <v>3.4620000000000002</v>
      </c>
      <c r="AC12" s="1">
        <v>3.472</v>
      </c>
      <c r="AD12" s="1">
        <v>3.6549999999999998</v>
      </c>
      <c r="AE12" s="1">
        <v>3.6869999999999998</v>
      </c>
      <c r="AF12" s="1">
        <v>3.774</v>
      </c>
      <c r="AG12" s="1">
        <v>3.8039999999999998</v>
      </c>
      <c r="AH12" s="1">
        <v>3.9319999999999999</v>
      </c>
      <c r="AI12" s="1">
        <v>4.117</v>
      </c>
      <c r="AJ12" s="1">
        <v>3.7890000000000001</v>
      </c>
      <c r="AK12" s="1">
        <v>3.9510000000000001</v>
      </c>
      <c r="AL12" s="1">
        <v>3.9569999999999999</v>
      </c>
      <c r="AM12" s="1">
        <v>3.9039999999999999</v>
      </c>
    </row>
    <row r="13" spans="1:39" ht="15" customHeight="1" x14ac:dyDescent="0.25">
      <c r="A13" s="7" t="s">
        <v>85</v>
      </c>
      <c r="B13">
        <v>2.5</v>
      </c>
      <c r="C13">
        <v>2.8</v>
      </c>
      <c r="D13" s="1">
        <v>2.887</v>
      </c>
      <c r="E13" s="1">
        <v>2.8010000000000002</v>
      </c>
      <c r="F13" s="1">
        <v>2.9769999999999999</v>
      </c>
      <c r="G13" s="1">
        <v>3.153</v>
      </c>
      <c r="H13" s="1">
        <v>3.234</v>
      </c>
      <c r="I13" s="1">
        <v>2.89</v>
      </c>
      <c r="J13" s="1">
        <v>3.3380000000000001</v>
      </c>
      <c r="K13" s="1">
        <v>3.4740000000000002</v>
      </c>
      <c r="L13" s="1">
        <v>3.8759999999999999</v>
      </c>
      <c r="M13" s="1">
        <v>4.2480000000000002</v>
      </c>
      <c r="N13" s="1">
        <v>4.12</v>
      </c>
      <c r="O13" s="1">
        <v>4.1909999999999998</v>
      </c>
      <c r="P13" s="1">
        <v>4.1660000000000004</v>
      </c>
      <c r="Q13" s="1">
        <v>3.4169999999999998</v>
      </c>
      <c r="R13" s="1">
        <v>3.331</v>
      </c>
      <c r="S13" s="1">
        <v>2.988</v>
      </c>
      <c r="T13" s="1">
        <v>3.0590000000000002</v>
      </c>
      <c r="U13" s="1">
        <v>3.0289999999999999</v>
      </c>
      <c r="V13" s="1">
        <v>2.9729999999999999</v>
      </c>
      <c r="W13" s="1">
        <v>3.2770000000000001</v>
      </c>
      <c r="X13" s="1">
        <v>2.7389999999999999</v>
      </c>
      <c r="Y13" s="1">
        <v>2.472</v>
      </c>
      <c r="Z13" s="1">
        <v>2.548</v>
      </c>
      <c r="AA13" s="1">
        <v>2.3250000000000002</v>
      </c>
      <c r="AB13" s="1">
        <v>2.4929999999999999</v>
      </c>
      <c r="AC13" s="1">
        <v>2.5459999999999998</v>
      </c>
      <c r="AD13" s="1">
        <v>2.6629999999999998</v>
      </c>
      <c r="AE13" s="1">
        <v>2.9750000000000001</v>
      </c>
      <c r="AF13" s="1">
        <v>3.2040000000000002</v>
      </c>
      <c r="AG13" s="1">
        <v>3.117</v>
      </c>
      <c r="AH13" s="1">
        <v>3.4060000000000001</v>
      </c>
      <c r="AI13" s="1">
        <v>3.62</v>
      </c>
      <c r="AJ13" s="1">
        <v>3.4510000000000001</v>
      </c>
      <c r="AK13" s="1">
        <v>4.2439999999999998</v>
      </c>
      <c r="AL13" s="1">
        <v>3.8959999999999999</v>
      </c>
      <c r="AM13" s="1">
        <v>4.0620000000000003</v>
      </c>
    </row>
    <row r="14" spans="1:39" ht="15" customHeight="1" x14ac:dyDescent="0.25">
      <c r="A14" s="7" t="s">
        <v>86</v>
      </c>
      <c r="B14">
        <v>21</v>
      </c>
      <c r="C14">
        <v>23</v>
      </c>
      <c r="D14" s="1">
        <v>25.951000000000001</v>
      </c>
      <c r="E14" s="1">
        <v>26.013999999999999</v>
      </c>
      <c r="F14" s="1">
        <v>26.556999999999999</v>
      </c>
      <c r="G14" s="1">
        <v>26.122</v>
      </c>
      <c r="H14" s="1">
        <v>26.111000000000001</v>
      </c>
      <c r="I14" s="1">
        <v>26.457999999999998</v>
      </c>
      <c r="J14" s="1">
        <v>29.388000000000002</v>
      </c>
      <c r="K14" s="1">
        <v>29.66</v>
      </c>
      <c r="L14" s="1">
        <v>29.734999999999999</v>
      </c>
      <c r="M14" s="1">
        <v>29.544</v>
      </c>
      <c r="N14" s="1">
        <v>26.39</v>
      </c>
      <c r="O14" s="1">
        <v>30.181000000000001</v>
      </c>
      <c r="P14" s="1">
        <v>30.986999999999998</v>
      </c>
      <c r="Q14" s="1">
        <v>28.55</v>
      </c>
      <c r="R14" s="1">
        <v>29.550999999999998</v>
      </c>
      <c r="S14" s="1">
        <v>28.577999999999999</v>
      </c>
      <c r="T14" s="1">
        <v>27.824999999999999</v>
      </c>
      <c r="U14" s="1">
        <v>30.003</v>
      </c>
      <c r="V14" s="1">
        <v>29.824999999999999</v>
      </c>
      <c r="W14" s="1">
        <v>32.887999999999998</v>
      </c>
      <c r="X14" s="1">
        <v>35.151000000000003</v>
      </c>
      <c r="Y14" s="1">
        <v>32.835999999999999</v>
      </c>
      <c r="Z14" s="1">
        <v>33.640999999999998</v>
      </c>
      <c r="AA14" s="1">
        <v>34.691000000000003</v>
      </c>
      <c r="AB14" s="1">
        <v>32.784999999999997</v>
      </c>
      <c r="AC14" s="1">
        <v>33.048999999999999</v>
      </c>
      <c r="AD14" s="1">
        <v>34.807000000000002</v>
      </c>
      <c r="AE14" s="1">
        <v>34.414999999999999</v>
      </c>
      <c r="AF14" s="1">
        <v>35.716999999999999</v>
      </c>
      <c r="AG14" s="1">
        <v>35.213999999999999</v>
      </c>
      <c r="AH14" s="1">
        <v>33.392000000000003</v>
      </c>
      <c r="AI14" s="1">
        <v>35.639000000000003</v>
      </c>
      <c r="AJ14" s="1">
        <v>33.999000000000002</v>
      </c>
      <c r="AK14" s="1">
        <v>34.786000000000001</v>
      </c>
      <c r="AL14" s="1">
        <v>34.840000000000003</v>
      </c>
      <c r="AM14" s="1">
        <v>35.046999999999997</v>
      </c>
    </row>
    <row r="15" spans="1:39" ht="15" customHeight="1" x14ac:dyDescent="0.25">
      <c r="A15" s="7" t="s">
        <v>87</v>
      </c>
      <c r="B15">
        <v>36</v>
      </c>
      <c r="C15">
        <v>39</v>
      </c>
      <c r="D15" s="1">
        <v>39.981999999999999</v>
      </c>
      <c r="E15" s="1">
        <v>41.347999999999999</v>
      </c>
      <c r="F15" s="1">
        <v>41.008000000000003</v>
      </c>
      <c r="G15" s="1">
        <v>41.790999999999997</v>
      </c>
      <c r="H15" s="1">
        <v>43.377000000000002</v>
      </c>
      <c r="I15" s="1">
        <v>44.161000000000001</v>
      </c>
      <c r="J15" s="1">
        <v>46.235999999999997</v>
      </c>
      <c r="K15" s="1">
        <v>44.348999999999997</v>
      </c>
      <c r="L15" s="1">
        <v>44.551000000000002</v>
      </c>
      <c r="M15" s="1">
        <v>44.987000000000002</v>
      </c>
      <c r="N15" s="1">
        <v>43.561999999999998</v>
      </c>
      <c r="O15" s="1">
        <v>45.218000000000004</v>
      </c>
      <c r="P15" s="1">
        <v>45.15</v>
      </c>
      <c r="Q15" s="1">
        <v>43.360999999999997</v>
      </c>
      <c r="R15" s="1">
        <v>42.957000000000001</v>
      </c>
      <c r="S15" s="1">
        <v>43.655999999999999</v>
      </c>
      <c r="T15" s="1">
        <v>44.027999999999999</v>
      </c>
      <c r="U15" s="1">
        <v>44.631</v>
      </c>
      <c r="V15" s="1">
        <v>44.280999999999999</v>
      </c>
      <c r="W15" s="1">
        <v>45.844000000000001</v>
      </c>
      <c r="X15" s="1">
        <v>50.854999999999997</v>
      </c>
      <c r="Y15" s="1">
        <v>45.167999999999999</v>
      </c>
      <c r="Z15" s="1">
        <v>47.908000000000001</v>
      </c>
      <c r="AA15" s="1">
        <v>47.170999999999999</v>
      </c>
      <c r="AB15" s="1">
        <v>43.866999999999997</v>
      </c>
      <c r="AC15" s="1">
        <v>45.808</v>
      </c>
      <c r="AD15" s="1">
        <v>47.137</v>
      </c>
      <c r="AE15" s="1">
        <v>47.69</v>
      </c>
      <c r="AF15" s="1">
        <v>47.637999999999998</v>
      </c>
      <c r="AG15" s="1">
        <v>46.487000000000002</v>
      </c>
      <c r="AH15" s="1">
        <v>46.655000000000001</v>
      </c>
      <c r="AI15" s="1">
        <v>49.088999999999999</v>
      </c>
      <c r="AJ15" s="1">
        <v>44.198999999999998</v>
      </c>
      <c r="AK15" s="1">
        <v>46.566000000000003</v>
      </c>
      <c r="AL15" s="1">
        <v>46.585999999999999</v>
      </c>
      <c r="AM15" s="1">
        <v>45.323</v>
      </c>
    </row>
    <row r="16" spans="1:39" ht="15" customHeight="1" x14ac:dyDescent="0.2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42" s="7" customFormat="1" ht="15" customHeight="1" x14ac:dyDescent="0.25">
      <c r="A17" s="7" t="s">
        <v>128</v>
      </c>
      <c r="B17" s="20">
        <f t="shared" ref="B17:AM17" si="0">SUM(B5:B16)</f>
        <v>195.7</v>
      </c>
      <c r="C17" s="20">
        <f t="shared" si="0"/>
        <v>218.50000000000003</v>
      </c>
      <c r="D17" s="20">
        <f t="shared" si="0"/>
        <v>228.59199999999998</v>
      </c>
      <c r="E17" s="20">
        <f t="shared" si="0"/>
        <v>228.38599999999997</v>
      </c>
      <c r="F17" s="20">
        <f t="shared" si="0"/>
        <v>231.727</v>
      </c>
      <c r="G17" s="20">
        <f t="shared" si="0"/>
        <v>238.64600000000002</v>
      </c>
      <c r="H17" s="20">
        <f t="shared" si="0"/>
        <v>248.517</v>
      </c>
      <c r="I17" s="20">
        <f t="shared" si="0"/>
        <v>251.64799999999994</v>
      </c>
      <c r="J17" s="20">
        <f t="shared" si="0"/>
        <v>261.464</v>
      </c>
      <c r="K17" s="20">
        <f t="shared" si="0"/>
        <v>265.25</v>
      </c>
      <c r="L17" s="20">
        <f t="shared" si="0"/>
        <v>270.214</v>
      </c>
      <c r="M17" s="20">
        <f t="shared" si="0"/>
        <v>271.87</v>
      </c>
      <c r="N17" s="20">
        <f t="shared" si="0"/>
        <v>272.61200000000002</v>
      </c>
      <c r="O17" s="20">
        <f t="shared" si="0"/>
        <v>280.16200000000003</v>
      </c>
      <c r="P17" s="20">
        <f t="shared" si="0"/>
        <v>276.52</v>
      </c>
      <c r="Q17" s="20">
        <f t="shared" si="0"/>
        <v>278.02499999999998</v>
      </c>
      <c r="R17" s="20">
        <f t="shared" si="0"/>
        <v>285.88799999999998</v>
      </c>
      <c r="S17" s="20">
        <f t="shared" si="0"/>
        <v>286.29699999999997</v>
      </c>
      <c r="T17" s="20">
        <f t="shared" si="0"/>
        <v>288.38600000000002</v>
      </c>
      <c r="U17" s="20">
        <f t="shared" si="0"/>
        <v>293.39400000000001</v>
      </c>
      <c r="V17" s="20">
        <f t="shared" si="0"/>
        <v>296.98099999999999</v>
      </c>
      <c r="W17" s="20">
        <f t="shared" si="0"/>
        <v>285.41800000000001</v>
      </c>
      <c r="X17" s="20">
        <f t="shared" si="0"/>
        <v>300.78899999999999</v>
      </c>
      <c r="Y17" s="20">
        <f t="shared" si="0"/>
        <v>288.85600000000005</v>
      </c>
      <c r="Z17" s="20">
        <f t="shared" si="0"/>
        <v>294.512</v>
      </c>
      <c r="AA17" s="20">
        <f t="shared" si="0"/>
        <v>295.54600000000005</v>
      </c>
      <c r="AB17" s="20">
        <f t="shared" si="0"/>
        <v>291.57199999999995</v>
      </c>
      <c r="AC17" s="20">
        <f t="shared" si="0"/>
        <v>297.44600000000003</v>
      </c>
      <c r="AD17" s="20">
        <f t="shared" si="0"/>
        <v>298.83800000000002</v>
      </c>
      <c r="AE17" s="20">
        <f t="shared" si="0"/>
        <v>302.262</v>
      </c>
      <c r="AF17" s="20">
        <f t="shared" si="0"/>
        <v>302.82799999999997</v>
      </c>
      <c r="AG17" s="20">
        <f t="shared" si="0"/>
        <v>298.55500000000001</v>
      </c>
      <c r="AH17" s="20">
        <f t="shared" si="0"/>
        <v>292.85400000000004</v>
      </c>
      <c r="AI17" s="20">
        <f t="shared" si="0"/>
        <v>301.64799999999997</v>
      </c>
      <c r="AJ17" s="20">
        <f t="shared" si="0"/>
        <v>292.87099999999998</v>
      </c>
      <c r="AK17" s="20">
        <f t="shared" si="0"/>
        <v>291.44499999999999</v>
      </c>
      <c r="AL17" s="20">
        <f t="shared" si="0"/>
        <v>285.41399999999999</v>
      </c>
      <c r="AM17" s="20">
        <f t="shared" si="0"/>
        <v>281.76100000000002</v>
      </c>
    </row>
    <row r="19" spans="1:42" ht="15" customHeight="1" x14ac:dyDescent="0.25">
      <c r="A19" s="7" t="s">
        <v>146</v>
      </c>
      <c r="B19" s="5">
        <f t="shared" ref="B19:AL19" si="1">B17-B5</f>
        <v>175.7</v>
      </c>
      <c r="C19" s="5">
        <f t="shared" si="1"/>
        <v>192.50000000000003</v>
      </c>
      <c r="D19" s="5">
        <f t="shared" si="1"/>
        <v>201.88399999999999</v>
      </c>
      <c r="E19" s="5">
        <f t="shared" si="1"/>
        <v>200.00399999999996</v>
      </c>
      <c r="F19" s="5">
        <f t="shared" si="1"/>
        <v>201.523</v>
      </c>
      <c r="G19" s="5">
        <f t="shared" si="1"/>
        <v>206.77100000000002</v>
      </c>
      <c r="H19" s="5">
        <f t="shared" si="1"/>
        <v>213.78800000000001</v>
      </c>
      <c r="I19" s="5">
        <f t="shared" si="1"/>
        <v>216.41199999999995</v>
      </c>
      <c r="J19" s="5">
        <f t="shared" si="1"/>
        <v>223.096</v>
      </c>
      <c r="K19" s="5">
        <f t="shared" si="1"/>
        <v>225.541</v>
      </c>
      <c r="L19" s="5">
        <f t="shared" si="1"/>
        <v>231.72899999999998</v>
      </c>
      <c r="M19" s="5">
        <f t="shared" si="1"/>
        <v>234.262</v>
      </c>
      <c r="N19" s="5">
        <f t="shared" si="1"/>
        <v>229.49500000000003</v>
      </c>
      <c r="O19" s="5">
        <f t="shared" si="1"/>
        <v>233.33200000000005</v>
      </c>
      <c r="P19" s="5">
        <f t="shared" si="1"/>
        <v>228.11099999999999</v>
      </c>
      <c r="Q19" s="5">
        <f t="shared" si="1"/>
        <v>226.22899999999998</v>
      </c>
      <c r="R19" s="5">
        <f t="shared" si="1"/>
        <v>232.69599999999997</v>
      </c>
      <c r="S19" s="5">
        <f t="shared" si="1"/>
        <v>232.65699999999998</v>
      </c>
      <c r="T19" s="5">
        <f t="shared" si="1"/>
        <v>232.61</v>
      </c>
      <c r="U19" s="5">
        <f t="shared" si="1"/>
        <v>237.245</v>
      </c>
      <c r="V19" s="5">
        <f t="shared" si="1"/>
        <v>236.12799999999999</v>
      </c>
      <c r="W19" s="5">
        <f t="shared" si="1"/>
        <v>226.31700000000001</v>
      </c>
      <c r="X19" s="5">
        <f t="shared" si="1"/>
        <v>242.07099999999997</v>
      </c>
      <c r="Y19" s="5">
        <f t="shared" si="1"/>
        <v>231.21200000000005</v>
      </c>
      <c r="Z19" s="5">
        <f t="shared" si="1"/>
        <v>234.976</v>
      </c>
      <c r="AA19" s="5">
        <f t="shared" si="1"/>
        <v>235.19500000000005</v>
      </c>
      <c r="AB19" s="5">
        <f t="shared" si="1"/>
        <v>228.62899999999996</v>
      </c>
      <c r="AC19" s="5">
        <f t="shared" si="1"/>
        <v>232.86500000000001</v>
      </c>
      <c r="AD19" s="5">
        <f t="shared" si="1"/>
        <v>234.97600000000003</v>
      </c>
      <c r="AE19" s="5">
        <f t="shared" si="1"/>
        <v>237.25200000000001</v>
      </c>
      <c r="AF19" s="5">
        <f t="shared" si="1"/>
        <v>239.67699999999996</v>
      </c>
      <c r="AG19" s="5">
        <f t="shared" si="1"/>
        <v>235.501</v>
      </c>
      <c r="AH19" s="5">
        <f t="shared" si="1"/>
        <v>231.33400000000003</v>
      </c>
      <c r="AI19" s="5">
        <f t="shared" si="1"/>
        <v>243.29999999999995</v>
      </c>
      <c r="AJ19" s="5">
        <f t="shared" si="1"/>
        <v>235.49499999999998</v>
      </c>
      <c r="AK19" s="5">
        <f t="shared" si="1"/>
        <v>234.58699999999999</v>
      </c>
      <c r="AL19" s="5">
        <f t="shared" si="1"/>
        <v>232.40199999999999</v>
      </c>
      <c r="AM19" s="5">
        <f t="shared" ref="AM19" si="2">AM17-AM5</f>
        <v>229.38900000000001</v>
      </c>
    </row>
    <row r="20" spans="1:42" ht="15" customHeight="1" x14ac:dyDescent="0.25">
      <c r="A20" s="7" t="s">
        <v>215</v>
      </c>
      <c r="B20" s="5">
        <f t="shared" ref="B20:AL20" si="3">B9+B11+B12+B13+B14+B15+B10</f>
        <v>162.19999999999999</v>
      </c>
      <c r="C20" s="5">
        <f t="shared" si="3"/>
        <v>175.79999999999998</v>
      </c>
      <c r="D20" s="5">
        <f t="shared" si="3"/>
        <v>184.596</v>
      </c>
      <c r="E20" s="5">
        <f t="shared" si="3"/>
        <v>183.357</v>
      </c>
      <c r="F20" s="5">
        <f t="shared" si="3"/>
        <v>183.18799999999999</v>
      </c>
      <c r="G20" s="5">
        <f t="shared" si="3"/>
        <v>187.08200000000002</v>
      </c>
      <c r="H20" s="5">
        <f t="shared" si="3"/>
        <v>193.44399999999999</v>
      </c>
      <c r="I20" s="5">
        <f t="shared" si="3"/>
        <v>198.39599999999999</v>
      </c>
      <c r="J20" s="5">
        <f t="shared" si="3"/>
        <v>204.714</v>
      </c>
      <c r="K20" s="5">
        <f t="shared" si="3"/>
        <v>205.31200000000001</v>
      </c>
      <c r="L20" s="5">
        <f t="shared" si="3"/>
        <v>211.56399999999996</v>
      </c>
      <c r="M20" s="5">
        <f t="shared" si="3"/>
        <v>214.13299999999998</v>
      </c>
      <c r="N20" s="5">
        <f t="shared" si="3"/>
        <v>207.3</v>
      </c>
      <c r="O20" s="5">
        <f t="shared" si="3"/>
        <v>212.23400000000004</v>
      </c>
      <c r="P20" s="5">
        <f t="shared" si="3"/>
        <v>207.75399999999999</v>
      </c>
      <c r="Q20" s="5">
        <f t="shared" si="3"/>
        <v>206.41299999999998</v>
      </c>
      <c r="R20" s="5">
        <f t="shared" si="3"/>
        <v>211.95099999999999</v>
      </c>
      <c r="S20" s="5">
        <f t="shared" si="3"/>
        <v>210.34</v>
      </c>
      <c r="T20" s="5">
        <f t="shared" si="3"/>
        <v>210.61499999999998</v>
      </c>
      <c r="U20" s="5">
        <f t="shared" si="3"/>
        <v>214.31200000000001</v>
      </c>
      <c r="V20" s="5">
        <f t="shared" si="3"/>
        <v>214.833</v>
      </c>
      <c r="W20" s="5">
        <f t="shared" si="3"/>
        <v>205.417</v>
      </c>
      <c r="X20" s="5">
        <f t="shared" si="3"/>
        <v>222.345</v>
      </c>
      <c r="Y20" s="5">
        <f t="shared" si="3"/>
        <v>213.45000000000005</v>
      </c>
      <c r="Z20" s="5">
        <f t="shared" si="3"/>
        <v>215.81799999999998</v>
      </c>
      <c r="AA20" s="5">
        <f t="shared" si="3"/>
        <v>216.41800000000001</v>
      </c>
      <c r="AB20" s="5">
        <f t="shared" si="3"/>
        <v>211.26399999999998</v>
      </c>
      <c r="AC20" s="5">
        <f t="shared" si="3"/>
        <v>214.14500000000001</v>
      </c>
      <c r="AD20" s="5">
        <f t="shared" si="3"/>
        <v>217.773</v>
      </c>
      <c r="AE20" s="5">
        <f t="shared" si="3"/>
        <v>218.84299999999999</v>
      </c>
      <c r="AF20" s="5">
        <f t="shared" si="3"/>
        <v>221.10599999999999</v>
      </c>
      <c r="AG20" s="5">
        <f t="shared" si="3"/>
        <v>218.60599999999999</v>
      </c>
      <c r="AH20" s="5">
        <f t="shared" si="3"/>
        <v>214.39</v>
      </c>
      <c r="AI20" s="5">
        <f t="shared" si="3"/>
        <v>225.99199999999999</v>
      </c>
      <c r="AJ20" s="5">
        <f t="shared" si="3"/>
        <v>218.60599999999997</v>
      </c>
      <c r="AK20" s="5">
        <f t="shared" si="3"/>
        <v>215.87200000000001</v>
      </c>
      <c r="AL20" s="5">
        <f t="shared" si="3"/>
        <v>214.21499999999995</v>
      </c>
      <c r="AM20" s="5">
        <f t="shared" ref="AM20" si="4">AM9+AM11+AM12+AM13+AM14+AM15+AM10</f>
        <v>212.01999999999998</v>
      </c>
    </row>
    <row r="21" spans="1:42" ht="15" customHeight="1" x14ac:dyDescent="0.25">
      <c r="A21" s="7" t="s">
        <v>147</v>
      </c>
      <c r="B21" s="5">
        <f t="shared" ref="B21:AL21" si="5">B14+B15</f>
        <v>57</v>
      </c>
      <c r="C21" s="5">
        <f t="shared" si="5"/>
        <v>62</v>
      </c>
      <c r="D21" s="5">
        <f t="shared" si="5"/>
        <v>65.932999999999993</v>
      </c>
      <c r="E21" s="5">
        <f t="shared" si="5"/>
        <v>67.361999999999995</v>
      </c>
      <c r="F21" s="5">
        <f t="shared" si="5"/>
        <v>67.564999999999998</v>
      </c>
      <c r="G21" s="5">
        <f t="shared" si="5"/>
        <v>67.912999999999997</v>
      </c>
      <c r="H21" s="5">
        <f t="shared" si="5"/>
        <v>69.488</v>
      </c>
      <c r="I21" s="5">
        <f t="shared" si="5"/>
        <v>70.619</v>
      </c>
      <c r="J21" s="5">
        <f t="shared" si="5"/>
        <v>75.623999999999995</v>
      </c>
      <c r="K21" s="5">
        <f t="shared" si="5"/>
        <v>74.009</v>
      </c>
      <c r="L21" s="5">
        <f t="shared" si="5"/>
        <v>74.286000000000001</v>
      </c>
      <c r="M21" s="5">
        <f t="shared" si="5"/>
        <v>74.531000000000006</v>
      </c>
      <c r="N21" s="5">
        <f t="shared" si="5"/>
        <v>69.951999999999998</v>
      </c>
      <c r="O21" s="5">
        <f t="shared" si="5"/>
        <v>75.399000000000001</v>
      </c>
      <c r="P21" s="5">
        <f t="shared" si="5"/>
        <v>76.137</v>
      </c>
      <c r="Q21" s="5">
        <f t="shared" si="5"/>
        <v>71.911000000000001</v>
      </c>
      <c r="R21" s="5">
        <f t="shared" si="5"/>
        <v>72.507999999999996</v>
      </c>
      <c r="S21" s="5">
        <f t="shared" si="5"/>
        <v>72.233999999999995</v>
      </c>
      <c r="T21" s="5">
        <f t="shared" si="5"/>
        <v>71.852999999999994</v>
      </c>
      <c r="U21" s="5">
        <f t="shared" si="5"/>
        <v>74.634</v>
      </c>
      <c r="V21" s="5">
        <f t="shared" si="5"/>
        <v>74.105999999999995</v>
      </c>
      <c r="W21" s="5">
        <f t="shared" si="5"/>
        <v>78.731999999999999</v>
      </c>
      <c r="X21" s="5">
        <f t="shared" si="5"/>
        <v>86.006</v>
      </c>
      <c r="Y21" s="5">
        <f t="shared" si="5"/>
        <v>78.003999999999991</v>
      </c>
      <c r="Z21" s="5">
        <f t="shared" si="5"/>
        <v>81.549000000000007</v>
      </c>
      <c r="AA21" s="5">
        <f t="shared" si="5"/>
        <v>81.861999999999995</v>
      </c>
      <c r="AB21" s="5">
        <f t="shared" si="5"/>
        <v>76.651999999999987</v>
      </c>
      <c r="AC21" s="5">
        <f t="shared" si="5"/>
        <v>78.856999999999999</v>
      </c>
      <c r="AD21" s="5">
        <f t="shared" si="5"/>
        <v>81.944000000000003</v>
      </c>
      <c r="AE21" s="5">
        <f t="shared" si="5"/>
        <v>82.10499999999999</v>
      </c>
      <c r="AF21" s="5">
        <f t="shared" si="5"/>
        <v>83.35499999999999</v>
      </c>
      <c r="AG21" s="5">
        <f t="shared" si="5"/>
        <v>81.700999999999993</v>
      </c>
      <c r="AH21" s="5">
        <f t="shared" si="5"/>
        <v>80.046999999999997</v>
      </c>
      <c r="AI21" s="5">
        <f t="shared" si="5"/>
        <v>84.728000000000009</v>
      </c>
      <c r="AJ21" s="5">
        <f t="shared" si="5"/>
        <v>78.198000000000008</v>
      </c>
      <c r="AK21" s="5">
        <f t="shared" si="5"/>
        <v>81.352000000000004</v>
      </c>
      <c r="AL21" s="5">
        <f t="shared" si="5"/>
        <v>81.426000000000002</v>
      </c>
      <c r="AM21" s="5">
        <f t="shared" ref="AM21" si="6">AM14+AM15</f>
        <v>80.37</v>
      </c>
    </row>
    <row r="22" spans="1:42" ht="15" customHeight="1" x14ac:dyDescent="0.25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42" ht="15" customHeight="1" x14ac:dyDescent="0.25">
      <c r="A23" s="7" t="s">
        <v>138</v>
      </c>
      <c r="B23" s="41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O23" s="123"/>
      <c r="AP23" s="123"/>
    </row>
    <row r="24" spans="1:42" ht="15" customHeight="1" x14ac:dyDescent="0.25">
      <c r="A24" t="s">
        <v>139</v>
      </c>
    </row>
    <row r="26" spans="1:42" ht="15" customHeight="1" x14ac:dyDescent="0.25">
      <c r="A26"/>
      <c r="B26">
        <v>2015</v>
      </c>
      <c r="C26">
        <v>2016</v>
      </c>
      <c r="D26">
        <v>2017</v>
      </c>
      <c r="E26">
        <v>2018</v>
      </c>
      <c r="F26">
        <v>2019</v>
      </c>
      <c r="G26" t="s">
        <v>130</v>
      </c>
      <c r="H26" t="s">
        <v>142</v>
      </c>
      <c r="I26" t="s">
        <v>143</v>
      </c>
      <c r="J26">
        <v>2023</v>
      </c>
      <c r="K26">
        <v>2024</v>
      </c>
      <c r="L26">
        <v>2025</v>
      </c>
    </row>
    <row r="27" spans="1:42" ht="15" customHeight="1" x14ac:dyDescent="0.25">
      <c r="A27" t="s">
        <v>144</v>
      </c>
      <c r="B27" s="5">
        <v>64.581000000000003</v>
      </c>
      <c r="C27" s="5">
        <v>63.862000000000002</v>
      </c>
      <c r="D27" s="5">
        <v>65.010000000000005</v>
      </c>
      <c r="E27" s="5">
        <v>63.151000000000003</v>
      </c>
      <c r="F27" s="5">
        <v>63.054000000000002</v>
      </c>
      <c r="G27" s="5">
        <v>61.52</v>
      </c>
      <c r="H27" s="5">
        <v>58.347999999999999</v>
      </c>
      <c r="I27" s="5">
        <v>57.375999999999998</v>
      </c>
      <c r="J27" s="5">
        <v>56.857999999999997</v>
      </c>
      <c r="K27" s="5">
        <v>53.012</v>
      </c>
      <c r="L27" s="5">
        <v>52.372</v>
      </c>
    </row>
    <row r="28" spans="1:42" ht="15" customHeight="1" x14ac:dyDescent="0.25">
      <c r="A28" t="s">
        <v>192</v>
      </c>
      <c r="B28" s="5">
        <v>7.5369999999999999</v>
      </c>
      <c r="C28" s="5">
        <v>6.625</v>
      </c>
      <c r="D28" s="5">
        <v>7.6390000000000002</v>
      </c>
      <c r="E28" s="5">
        <v>7.7560000000000002</v>
      </c>
      <c r="F28" s="5">
        <v>6.5830000000000002</v>
      </c>
      <c r="G28" s="5">
        <v>6.8010000000000002</v>
      </c>
      <c r="H28" s="5">
        <v>6.8209999999999997</v>
      </c>
      <c r="I28" s="5">
        <v>5.7489999999999997</v>
      </c>
      <c r="J28" s="5">
        <v>6.8579999999999997</v>
      </c>
      <c r="K28" s="5">
        <v>6.7720000000000002</v>
      </c>
      <c r="L28" s="5">
        <v>6.4459999999999997</v>
      </c>
    </row>
    <row r="29" spans="1:42" ht="15" customHeight="1" x14ac:dyDescent="0.25">
      <c r="A29" t="s">
        <v>187</v>
      </c>
      <c r="B29" s="5">
        <v>66.876999999999995</v>
      </c>
      <c r="C29" s="5">
        <v>66.944999999999993</v>
      </c>
      <c r="D29" s="5">
        <v>67.683999999999997</v>
      </c>
      <c r="E29" s="5">
        <v>68.581999999999994</v>
      </c>
      <c r="F29" s="5">
        <v>68.908000000000001</v>
      </c>
      <c r="G29" s="5">
        <v>69.585999999999999</v>
      </c>
      <c r="H29" s="5">
        <v>73.873999999999995</v>
      </c>
      <c r="I29" s="5">
        <v>71.498999999999995</v>
      </c>
      <c r="J29" s="5">
        <v>67.736000000000004</v>
      </c>
      <c r="K29" s="5">
        <v>68.036000000000001</v>
      </c>
      <c r="L29" s="5">
        <v>69.311999999999998</v>
      </c>
    </row>
    <row r="30" spans="1:42" ht="15" customHeight="1" x14ac:dyDescent="0.25">
      <c r="A30" t="s">
        <v>186</v>
      </c>
      <c r="B30" s="5">
        <v>57.670999999999999</v>
      </c>
      <c r="C30" s="5">
        <v>57.904000000000003</v>
      </c>
      <c r="D30" s="5">
        <v>57.356000000000002</v>
      </c>
      <c r="E30" s="5">
        <v>56.868000000000002</v>
      </c>
      <c r="F30" s="5">
        <v>56.323999999999998</v>
      </c>
      <c r="G30" s="5">
        <v>53.034999999999997</v>
      </c>
      <c r="H30" s="5">
        <v>54.816000000000003</v>
      </c>
      <c r="I30" s="5">
        <v>57.11</v>
      </c>
      <c r="J30" s="5">
        <v>54.255000000000003</v>
      </c>
      <c r="K30" s="5">
        <v>52.503999999999998</v>
      </c>
      <c r="L30" s="5">
        <v>50.313000000000002</v>
      </c>
    </row>
    <row r="31" spans="1:42" ht="15" customHeight="1" x14ac:dyDescent="0.25">
      <c r="A31" t="s">
        <v>189</v>
      </c>
      <c r="B31" s="5">
        <v>45.808</v>
      </c>
      <c r="C31" s="5">
        <v>47.137</v>
      </c>
      <c r="D31" s="5">
        <v>47.69</v>
      </c>
      <c r="E31" s="5">
        <v>47.637999999999998</v>
      </c>
      <c r="F31" s="5">
        <v>46.487000000000002</v>
      </c>
      <c r="G31" s="5">
        <v>46.655000000000001</v>
      </c>
      <c r="H31" s="5">
        <v>49.088999999999999</v>
      </c>
      <c r="I31" s="5">
        <v>44.198999999999998</v>
      </c>
      <c r="J31" s="5">
        <v>46.566000000000003</v>
      </c>
      <c r="K31" s="5">
        <v>46.585999999999999</v>
      </c>
      <c r="L31" s="5">
        <v>45.323</v>
      </c>
    </row>
    <row r="32" spans="1:42" ht="15" customHeight="1" x14ac:dyDescent="0.25">
      <c r="A32" t="s">
        <v>190</v>
      </c>
      <c r="B32" s="5">
        <v>33.048999999999999</v>
      </c>
      <c r="C32" s="5">
        <v>34.807000000000002</v>
      </c>
      <c r="D32" s="5">
        <v>34.414999999999999</v>
      </c>
      <c r="E32" s="5">
        <v>35.716999999999999</v>
      </c>
      <c r="F32" s="5">
        <v>35.213999999999999</v>
      </c>
      <c r="G32" s="5">
        <v>32</v>
      </c>
      <c r="H32" s="5">
        <v>34</v>
      </c>
      <c r="I32" s="5">
        <v>32</v>
      </c>
      <c r="J32" s="5">
        <v>32.799999999999997</v>
      </c>
      <c r="K32" s="5">
        <v>32.799999999999997</v>
      </c>
      <c r="L32" s="5">
        <v>32</v>
      </c>
    </row>
    <row r="33" spans="1:12" ht="15" customHeight="1" x14ac:dyDescent="0.25">
      <c r="A33" t="s">
        <v>180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1</v>
      </c>
      <c r="H33" s="5">
        <v>2</v>
      </c>
      <c r="I33" s="5">
        <v>2</v>
      </c>
      <c r="J33" s="5">
        <v>2</v>
      </c>
      <c r="K33" s="5">
        <v>2</v>
      </c>
      <c r="L33" s="5">
        <v>3</v>
      </c>
    </row>
    <row r="34" spans="1:12" ht="15" customHeight="1" x14ac:dyDescent="0.25">
      <c r="A34" t="s">
        <v>191</v>
      </c>
      <c r="B34" s="5">
        <v>10.74</v>
      </c>
      <c r="C34" s="5">
        <v>10.98</v>
      </c>
      <c r="D34" s="5">
        <v>11.697999999999999</v>
      </c>
      <c r="E34" s="5">
        <v>12.301000000000002</v>
      </c>
      <c r="F34" s="5">
        <v>11.672999999999998</v>
      </c>
      <c r="G34" s="5">
        <v>11.722000000000001</v>
      </c>
      <c r="H34" s="5">
        <v>12.574000000000002</v>
      </c>
      <c r="I34" s="5">
        <v>11.799000000000001</v>
      </c>
      <c r="J34" s="5">
        <v>12.529</v>
      </c>
      <c r="K34" s="5">
        <v>12.248999999999999</v>
      </c>
      <c r="L34" s="5">
        <v>12.025</v>
      </c>
    </row>
    <row r="35" spans="1:12" ht="15" customHeight="1" x14ac:dyDescent="0.25">
      <c r="A35" t="s">
        <v>129</v>
      </c>
      <c r="B35" s="5">
        <v>11.183</v>
      </c>
      <c r="C35" s="5">
        <v>10.577999999999999</v>
      </c>
      <c r="D35" s="5">
        <v>10.77</v>
      </c>
      <c r="E35" s="5">
        <v>10.815000000000001</v>
      </c>
      <c r="F35" s="5">
        <v>10.312000000000001</v>
      </c>
      <c r="G35" s="5">
        <v>10.143000000000001</v>
      </c>
      <c r="H35" s="5">
        <v>10.487</v>
      </c>
      <c r="I35" s="5">
        <v>11.14</v>
      </c>
      <c r="J35" s="5">
        <v>11.856999999999999</v>
      </c>
      <c r="K35" s="5">
        <v>11.414999999999999</v>
      </c>
      <c r="L35" s="5">
        <v>10.922999999999998</v>
      </c>
    </row>
    <row r="36" spans="1:12" ht="15" customHeight="1" x14ac:dyDescent="0.25">
      <c r="A36" s="7" t="s">
        <v>128</v>
      </c>
      <c r="B36" s="20">
        <f t="shared" ref="B36:K36" si="7">SUM(B27:B35)</f>
        <v>297.44599999999997</v>
      </c>
      <c r="C36" s="20">
        <f t="shared" si="7"/>
        <v>298.83799999999997</v>
      </c>
      <c r="D36" s="20">
        <f t="shared" si="7"/>
        <v>302.26199999999994</v>
      </c>
      <c r="E36" s="20">
        <f t="shared" si="7"/>
        <v>302.82799999999997</v>
      </c>
      <c r="F36" s="20">
        <f t="shared" si="7"/>
        <v>298.55500000000006</v>
      </c>
      <c r="G36" s="20">
        <f t="shared" si="7"/>
        <v>292.46199999999999</v>
      </c>
      <c r="H36" s="20">
        <f t="shared" si="7"/>
        <v>302.00900000000001</v>
      </c>
      <c r="I36" s="20">
        <f t="shared" si="7"/>
        <v>292.87199999999996</v>
      </c>
      <c r="J36" s="20">
        <f t="shared" si="7"/>
        <v>291.45899999999995</v>
      </c>
      <c r="K36" s="20">
        <f t="shared" si="7"/>
        <v>285.37400000000002</v>
      </c>
      <c r="L36" s="20">
        <f t="shared" ref="L36" si="8">SUM(L27:L35)</f>
        <v>281.71399999999994</v>
      </c>
    </row>
    <row r="37" spans="1:12" ht="15" customHeight="1" x14ac:dyDescent="0.25">
      <c r="A37" s="7" t="s">
        <v>216</v>
      </c>
      <c r="B37" s="5">
        <f t="shared" ref="B37:K37" si="9">B29+B30+B31+B32+B33</f>
        <v>203.405</v>
      </c>
      <c r="C37" s="5">
        <f t="shared" si="9"/>
        <v>206.79300000000001</v>
      </c>
      <c r="D37" s="5">
        <f t="shared" si="9"/>
        <v>207.14499999999998</v>
      </c>
      <c r="E37" s="5">
        <f t="shared" si="9"/>
        <v>208.80500000000001</v>
      </c>
      <c r="F37" s="5">
        <f t="shared" si="9"/>
        <v>206.93299999999999</v>
      </c>
      <c r="G37" s="5">
        <f t="shared" si="9"/>
        <v>202.27600000000001</v>
      </c>
      <c r="H37" s="5">
        <f t="shared" si="9"/>
        <v>213.779</v>
      </c>
      <c r="I37" s="5">
        <f t="shared" si="9"/>
        <v>206.80799999999999</v>
      </c>
      <c r="J37" s="5">
        <f t="shared" si="9"/>
        <v>203.35700000000003</v>
      </c>
      <c r="K37" s="5">
        <f t="shared" si="9"/>
        <v>201.92599999999999</v>
      </c>
      <c r="L37" s="5">
        <f t="shared" ref="L37" si="10">L29+L30+L31+L32+L33</f>
        <v>199.94800000000001</v>
      </c>
    </row>
    <row r="39" spans="1:12" ht="15" customHeight="1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2" ht="15" customHeight="1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</row>
  </sheetData>
  <mergeCells count="1">
    <mergeCell ref="AO23:AP23"/>
  </mergeCells>
  <phoneticPr fontId="8" type="noConversion"/>
  <hyperlinks>
    <hyperlink ref="B1" r:id="rId1" xr:uid="{959F4B23-DE09-4C5D-A537-7006ABB0A9A6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62C4E-4504-46E1-9F00-3040900359C6}">
  <dimension ref="B1:F34"/>
  <sheetViews>
    <sheetView zoomScale="80" zoomScaleNormal="80" workbookViewId="0">
      <selection activeCell="N45" sqref="N45"/>
    </sheetView>
  </sheetViews>
  <sheetFormatPr baseColWidth="10" defaultRowHeight="15" x14ac:dyDescent="0.25"/>
  <sheetData>
    <row r="1" spans="2:3" x14ac:dyDescent="0.25">
      <c r="B1" t="s">
        <v>140</v>
      </c>
      <c r="C1" s="4" t="s">
        <v>369</v>
      </c>
    </row>
    <row r="3" spans="2:3" x14ac:dyDescent="0.25">
      <c r="B3" t="s">
        <v>325</v>
      </c>
    </row>
    <row r="4" spans="2:3" x14ac:dyDescent="0.25">
      <c r="C4" t="s">
        <v>91</v>
      </c>
    </row>
    <row r="5" spans="2:3" x14ac:dyDescent="0.25">
      <c r="B5">
        <v>2015</v>
      </c>
      <c r="C5">
        <v>0.1</v>
      </c>
    </row>
    <row r="6" spans="2:3" x14ac:dyDescent="0.25">
      <c r="B6">
        <v>2016</v>
      </c>
      <c r="C6">
        <v>0.2</v>
      </c>
    </row>
    <row r="7" spans="2:3" x14ac:dyDescent="0.25">
      <c r="B7">
        <v>2017</v>
      </c>
      <c r="C7">
        <v>0.2</v>
      </c>
    </row>
    <row r="8" spans="2:3" x14ac:dyDescent="0.25">
      <c r="B8">
        <v>2018</v>
      </c>
      <c r="C8">
        <v>0.4</v>
      </c>
    </row>
    <row r="9" spans="2:3" x14ac:dyDescent="0.25">
      <c r="B9">
        <v>2019</v>
      </c>
      <c r="C9">
        <v>0.7</v>
      </c>
    </row>
    <row r="10" spans="2:3" x14ac:dyDescent="0.25">
      <c r="B10">
        <v>2020</v>
      </c>
      <c r="C10">
        <v>0.4</v>
      </c>
    </row>
    <row r="11" spans="2:3" x14ac:dyDescent="0.25">
      <c r="B11">
        <v>2021</v>
      </c>
      <c r="C11">
        <v>1.1000000000000001</v>
      </c>
    </row>
    <row r="12" spans="2:3" x14ac:dyDescent="0.25">
      <c r="B12">
        <v>2022</v>
      </c>
      <c r="C12">
        <v>1.3</v>
      </c>
    </row>
    <row r="13" spans="2:3" x14ac:dyDescent="0.25">
      <c r="B13">
        <v>2023</v>
      </c>
      <c r="C13">
        <v>1.6</v>
      </c>
    </row>
    <row r="14" spans="2:3" x14ac:dyDescent="0.25">
      <c r="B14">
        <v>2024</v>
      </c>
      <c r="C14">
        <v>2.2000000000000002</v>
      </c>
    </row>
    <row r="15" spans="2:3" x14ac:dyDescent="0.25">
      <c r="B15">
        <v>2025</v>
      </c>
      <c r="C15">
        <v>3.3</v>
      </c>
    </row>
    <row r="25" spans="2:6" x14ac:dyDescent="0.25">
      <c r="B25" t="s">
        <v>326</v>
      </c>
      <c r="E25" t="s">
        <v>140</v>
      </c>
      <c r="F25" s="4" t="s">
        <v>370</v>
      </c>
    </row>
    <row r="27" spans="2:6" x14ac:dyDescent="0.25">
      <c r="C27" t="s">
        <v>327</v>
      </c>
    </row>
    <row r="28" spans="2:6" x14ac:dyDescent="0.25">
      <c r="B28">
        <v>2020</v>
      </c>
      <c r="C28">
        <v>169</v>
      </c>
    </row>
    <row r="29" spans="2:6" x14ac:dyDescent="0.25">
      <c r="B29">
        <v>2021</v>
      </c>
      <c r="C29">
        <v>428</v>
      </c>
    </row>
    <row r="30" spans="2:6" x14ac:dyDescent="0.25">
      <c r="B30">
        <v>2022</v>
      </c>
      <c r="C30">
        <v>548</v>
      </c>
    </row>
    <row r="31" spans="2:6" x14ac:dyDescent="0.25">
      <c r="B31">
        <v>2023</v>
      </c>
      <c r="C31">
        <v>867</v>
      </c>
    </row>
    <row r="32" spans="2:6" x14ac:dyDescent="0.25">
      <c r="B32">
        <v>2024</v>
      </c>
      <c r="C32">
        <v>1603</v>
      </c>
    </row>
    <row r="33" spans="2:3" x14ac:dyDescent="0.25">
      <c r="B33">
        <v>2025</v>
      </c>
      <c r="C33">
        <v>2650</v>
      </c>
    </row>
    <row r="34" spans="2:3" x14ac:dyDescent="0.25">
      <c r="B34">
        <v>2026</v>
      </c>
      <c r="C34">
        <v>4217</v>
      </c>
    </row>
  </sheetData>
  <hyperlinks>
    <hyperlink ref="C1" r:id="rId1" display="https://www.nve.no/energi/energisystem/energibruk/energibruk-i-datasenter/" xr:uid="{86C6F8F8-6B87-482E-81E6-0A2558BC0560}"/>
    <hyperlink ref="F25" r:id="rId2" display="https://www.statnett.no/nettkapasitet-til-produksjon-og-forbruk/foresporsler-og-reservasjon-i-nettet/" xr:uid="{4B46C407-BD58-494F-AF19-213D98A19C97}"/>
  </hyperlinks>
  <pageMargins left="0.7" right="0.7" top="0.75" bottom="0.75" header="0.3" footer="0.3"/>
  <pageSetup paperSize="9" orientation="portrait" r:id="rId3"/>
  <headerFooter>
    <oddHeader>&amp;R&amp;"Aptos"&amp;20&amp;KFF0000 Internt&amp;1#_x000D_</oddHeader>
  </headerFooter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DA526-EFCB-4368-9CBA-5EF190BF914A}">
  <dimension ref="A1:AM42"/>
  <sheetViews>
    <sheetView zoomScale="80" zoomScaleNormal="80" workbookViewId="0">
      <pane xSplit="1" ySplit="5" topLeftCell="B31" activePane="bottomRight" state="frozen"/>
      <selection pane="topRight" activeCell="B1" sqref="B1"/>
      <selection pane="bottomLeft" activeCell="A6" sqref="A6"/>
      <selection pane="bottomRight" activeCell="Z44" sqref="Z44"/>
    </sheetView>
  </sheetViews>
  <sheetFormatPr baseColWidth="10" defaultColWidth="11.42578125" defaultRowHeight="15" x14ac:dyDescent="0.25"/>
  <cols>
    <col min="1" max="1" width="25.5703125" customWidth="1"/>
    <col min="2" max="31" width="5" bestFit="1" customWidth="1"/>
    <col min="32" max="33" width="6.42578125" customWidth="1"/>
    <col min="34" max="34" width="6" customWidth="1"/>
    <col min="35" max="35" width="6.42578125" customWidth="1"/>
    <col min="36" max="36" width="7.42578125" customWidth="1"/>
    <col min="37" max="37" width="7.5703125" customWidth="1"/>
  </cols>
  <sheetData>
    <row r="1" spans="1:37" ht="18.75" x14ac:dyDescent="0.3">
      <c r="A1" s="2" t="s">
        <v>88</v>
      </c>
    </row>
    <row r="2" spans="1:37" x14ac:dyDescent="0.25">
      <c r="A2" s="4" t="s">
        <v>0</v>
      </c>
    </row>
    <row r="3" spans="1:37" x14ac:dyDescent="0.25">
      <c r="A3" s="3" t="s">
        <v>63</v>
      </c>
      <c r="B3" s="6" t="s">
        <v>141</v>
      </c>
      <c r="E3" s="7" t="s">
        <v>91</v>
      </c>
      <c r="I3" s="52" t="s">
        <v>154</v>
      </c>
    </row>
    <row r="4" spans="1:37" x14ac:dyDescent="0.25">
      <c r="A4" s="25" t="s">
        <v>155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7" s="7" customFormat="1" x14ac:dyDescent="0.25">
      <c r="B5" s="7" t="s">
        <v>93</v>
      </c>
      <c r="C5" s="7" t="s">
        <v>94</v>
      </c>
      <c r="D5" s="7" t="s">
        <v>95</v>
      </c>
      <c r="E5" s="7" t="s">
        <v>96</v>
      </c>
      <c r="F5" s="7" t="s">
        <v>97</v>
      </c>
      <c r="G5" s="7" t="s">
        <v>98</v>
      </c>
      <c r="H5" s="7" t="s">
        <v>99</v>
      </c>
      <c r="I5" s="7" t="s">
        <v>100</v>
      </c>
      <c r="J5" s="7" t="s">
        <v>101</v>
      </c>
      <c r="K5" s="7" t="s">
        <v>102</v>
      </c>
      <c r="L5" s="7" t="s">
        <v>103</v>
      </c>
      <c r="M5" s="7" t="s">
        <v>104</v>
      </c>
      <c r="N5" s="7" t="s">
        <v>105</v>
      </c>
      <c r="O5" s="7" t="s">
        <v>106</v>
      </c>
      <c r="P5" s="7" t="s">
        <v>107</v>
      </c>
      <c r="Q5" s="7" t="s">
        <v>108</v>
      </c>
      <c r="R5" s="7" t="s">
        <v>109</v>
      </c>
      <c r="S5" s="7" t="s">
        <v>110</v>
      </c>
      <c r="T5" s="7" t="s">
        <v>111</v>
      </c>
      <c r="U5" s="7" t="s">
        <v>112</v>
      </c>
      <c r="V5" s="7" t="s">
        <v>113</v>
      </c>
      <c r="W5" s="7" t="s">
        <v>114</v>
      </c>
      <c r="X5" s="7" t="s">
        <v>115</v>
      </c>
      <c r="Y5" s="7" t="s">
        <v>116</v>
      </c>
      <c r="Z5" s="7" t="s">
        <v>117</v>
      </c>
      <c r="AA5" s="7" t="s">
        <v>118</v>
      </c>
      <c r="AB5" s="7" t="s">
        <v>119</v>
      </c>
      <c r="AC5" s="7" t="s">
        <v>120</v>
      </c>
      <c r="AD5" s="7" t="s">
        <v>121</v>
      </c>
      <c r="AE5" s="7" t="s">
        <v>122</v>
      </c>
      <c r="AF5" s="7" t="s">
        <v>130</v>
      </c>
      <c r="AG5" s="7">
        <v>2021</v>
      </c>
      <c r="AH5" s="7">
        <v>2022</v>
      </c>
      <c r="AI5" s="7">
        <v>2023</v>
      </c>
      <c r="AJ5" s="7">
        <f>AI5+1</f>
        <v>2024</v>
      </c>
      <c r="AK5" s="7">
        <f>AJ5+1</f>
        <v>2025</v>
      </c>
    </row>
    <row r="6" spans="1:37" x14ac:dyDescent="0.25">
      <c r="A6" s="7" t="s">
        <v>11</v>
      </c>
      <c r="B6" s="1">
        <v>0.74099999999999988</v>
      </c>
      <c r="C6" s="1">
        <v>0.62199999999999989</v>
      </c>
      <c r="D6" s="1">
        <v>0.8899999999999999</v>
      </c>
      <c r="E6" s="1">
        <v>0.54800000000000004</v>
      </c>
      <c r="F6" s="1">
        <v>0.60499999999999998</v>
      </c>
      <c r="G6" s="1">
        <v>0.65799999999999992</v>
      </c>
      <c r="H6" s="1">
        <v>0.5089999999999999</v>
      </c>
      <c r="I6" s="1">
        <v>0.47199999999999998</v>
      </c>
      <c r="J6" s="1">
        <v>0.68599999999999994</v>
      </c>
      <c r="K6" s="1">
        <v>0.71</v>
      </c>
      <c r="L6" s="1">
        <v>0.73899999999999988</v>
      </c>
      <c r="M6" s="1">
        <v>0.83999999999999986</v>
      </c>
      <c r="N6" s="1">
        <v>0.80399999999999983</v>
      </c>
      <c r="O6" s="1">
        <v>0.94700000000000006</v>
      </c>
      <c r="P6" s="1">
        <v>1.1299999999999999</v>
      </c>
      <c r="Q6" s="1">
        <v>1.145</v>
      </c>
      <c r="R6" s="1">
        <v>1.0989999999999998</v>
      </c>
      <c r="S6" s="1">
        <v>1.1430000000000002</v>
      </c>
      <c r="T6" s="1">
        <v>1.1309999999999998</v>
      </c>
      <c r="U6" s="1">
        <v>0.88800000000000034</v>
      </c>
      <c r="V6" s="1">
        <v>1.3460000000000001</v>
      </c>
      <c r="W6" s="1">
        <v>1.3729999999999998</v>
      </c>
      <c r="X6" s="1">
        <v>1.157</v>
      </c>
      <c r="Y6" s="1">
        <v>1.25</v>
      </c>
      <c r="Z6" s="1">
        <v>1.0980000000000003</v>
      </c>
      <c r="AA6" s="1">
        <v>1.2020000000000004</v>
      </c>
      <c r="AB6" s="1">
        <v>1.294</v>
      </c>
      <c r="AC6" s="1">
        <v>0.99199999999999999</v>
      </c>
      <c r="AD6" s="1">
        <v>1.1630000000000003</v>
      </c>
      <c r="AE6" s="1">
        <v>1.1970000000000001</v>
      </c>
      <c r="AF6" s="1">
        <v>1.2450000000000001</v>
      </c>
      <c r="AG6" s="1">
        <v>1.2880000000000003</v>
      </c>
      <c r="AH6" s="1">
        <v>1.331</v>
      </c>
      <c r="AI6" s="1">
        <v>1.0010000000000003</v>
      </c>
      <c r="AJ6" s="1">
        <v>0.93599999999999994</v>
      </c>
      <c r="AK6" s="1">
        <v>1.0109999999999999</v>
      </c>
    </row>
    <row r="7" spans="1:37" x14ac:dyDescent="0.25">
      <c r="A7" s="7" t="s">
        <v>133</v>
      </c>
      <c r="B7" s="1">
        <v>7.1580000000000004</v>
      </c>
      <c r="C7" s="1">
        <v>6.5140000000000002</v>
      </c>
      <c r="D7" s="1">
        <v>5.984</v>
      </c>
      <c r="E7" s="1">
        <v>6.0830000000000002</v>
      </c>
      <c r="F7" s="1">
        <v>8.0500000000000007</v>
      </c>
      <c r="G7" s="1">
        <v>7.109</v>
      </c>
      <c r="H7" s="1">
        <v>8.5579999999999998</v>
      </c>
      <c r="I7" s="1">
        <v>7.149</v>
      </c>
      <c r="J7" s="1">
        <v>7.0009999999999994</v>
      </c>
      <c r="K7" s="1">
        <v>6.3710000000000004</v>
      </c>
      <c r="L7" s="1">
        <v>5.048</v>
      </c>
      <c r="M7" s="1">
        <v>5.4560000000000004</v>
      </c>
      <c r="N7" s="1">
        <v>4.9349999999999996</v>
      </c>
      <c r="O7" s="1">
        <v>5.4260000000000002</v>
      </c>
      <c r="P7" s="1">
        <v>4.5330000000000004</v>
      </c>
      <c r="Q7" s="1">
        <v>3.988</v>
      </c>
      <c r="R7" s="1">
        <v>4.2850000000000001</v>
      </c>
      <c r="S7" s="1">
        <v>3.5140000000000002</v>
      </c>
      <c r="T7" s="1">
        <v>3.1430000000000002</v>
      </c>
      <c r="U7" s="1">
        <v>2.7710000000000004</v>
      </c>
      <c r="V7" s="1">
        <v>3.0340000000000003</v>
      </c>
      <c r="W7" s="1">
        <v>2.544</v>
      </c>
      <c r="X7" s="1">
        <v>1.7169999999999999</v>
      </c>
      <c r="Y7" s="1">
        <v>1.4390000000000001</v>
      </c>
      <c r="Z7" s="1">
        <v>1.0770000000000002</v>
      </c>
      <c r="AA7" s="1">
        <v>1.024</v>
      </c>
      <c r="AB7" s="1">
        <v>0.95199999999999996</v>
      </c>
      <c r="AC7" s="1">
        <v>0.88200000000000001</v>
      </c>
      <c r="AD7" s="1">
        <v>0.68499999999999994</v>
      </c>
      <c r="AE7" s="1">
        <v>0.60099999999999998</v>
      </c>
      <c r="AF7" s="1">
        <v>0.53500000000000003</v>
      </c>
      <c r="AG7" s="1">
        <v>0.60699999999999998</v>
      </c>
      <c r="AH7" s="1">
        <v>0.79300000000000004</v>
      </c>
      <c r="AI7" s="1">
        <v>0.69199999999999995</v>
      </c>
      <c r="AJ7" s="1">
        <v>0.40799999999999997</v>
      </c>
      <c r="AK7" s="1">
        <v>0.34200000000000003</v>
      </c>
    </row>
    <row r="8" spans="1:37" x14ac:dyDescent="0.25">
      <c r="A8" s="7" t="s">
        <v>124</v>
      </c>
      <c r="B8" s="1">
        <v>3.6589999999999998</v>
      </c>
      <c r="C8" s="1">
        <v>3.5990000000000002</v>
      </c>
      <c r="D8" s="1">
        <v>3.4009999999999998</v>
      </c>
      <c r="E8" s="1">
        <v>3.6389999999999998</v>
      </c>
      <c r="F8" s="1">
        <v>3.714</v>
      </c>
      <c r="G8" s="1">
        <v>2.8839999999999999</v>
      </c>
      <c r="H8" s="1">
        <v>3.1360000000000001</v>
      </c>
      <c r="I8" s="1">
        <v>3.423</v>
      </c>
      <c r="J8" s="1">
        <v>3.4220000000000002</v>
      </c>
      <c r="K8" s="1">
        <v>3.3159999999999998</v>
      </c>
      <c r="L8" s="1">
        <v>3.2789999999999999</v>
      </c>
      <c r="M8" s="1">
        <v>3.577</v>
      </c>
      <c r="N8" s="1">
        <v>3.5680000000000001</v>
      </c>
      <c r="O8" s="1">
        <v>3.621</v>
      </c>
      <c r="P8" s="1">
        <v>3.4209999999999998</v>
      </c>
      <c r="Q8" s="1">
        <v>3.3130000000000002</v>
      </c>
      <c r="R8" s="1">
        <v>4.2709999999999999</v>
      </c>
      <c r="S8" s="1">
        <v>3.5390000000000001</v>
      </c>
      <c r="T8" s="1">
        <v>3.6030000000000002</v>
      </c>
      <c r="U8" s="1">
        <v>3.2029999999999998</v>
      </c>
      <c r="V8" s="1">
        <v>3.6080000000000001</v>
      </c>
      <c r="W8" s="1">
        <v>3.637</v>
      </c>
      <c r="X8" s="1">
        <v>3.3540000000000001</v>
      </c>
      <c r="Y8" s="1">
        <v>3.7080000000000002</v>
      </c>
      <c r="Z8" s="1">
        <v>3.8039999999999998</v>
      </c>
      <c r="AA8" s="1">
        <v>3.8420000000000001</v>
      </c>
      <c r="AB8" s="1">
        <v>3.2389999999999999</v>
      </c>
      <c r="AC8" s="1">
        <v>3.6150000000000002</v>
      </c>
      <c r="AD8" s="1">
        <v>3.6509999999999998</v>
      </c>
      <c r="AE8" s="1">
        <v>3.73</v>
      </c>
      <c r="AF8" s="1">
        <v>3.76</v>
      </c>
      <c r="AG8" s="1">
        <v>3.7789999999999999</v>
      </c>
      <c r="AH8" s="1">
        <v>2.9289999999999998</v>
      </c>
      <c r="AI8" s="1">
        <v>3.7669999999999999</v>
      </c>
      <c r="AJ8" s="1">
        <v>3.6970000000000001</v>
      </c>
      <c r="AK8" s="1">
        <v>3.706</v>
      </c>
    </row>
    <row r="9" spans="1:37" x14ac:dyDescent="0.25">
      <c r="A9" s="7" t="s">
        <v>12</v>
      </c>
      <c r="B9" s="1">
        <v>0.89200000000000002</v>
      </c>
      <c r="C9" s="1">
        <v>1.5620000000000001</v>
      </c>
      <c r="D9" s="1">
        <v>1.236</v>
      </c>
      <c r="E9" s="1">
        <v>1.4140000000000001</v>
      </c>
      <c r="F9" s="1">
        <v>1.772</v>
      </c>
      <c r="G9" s="1">
        <v>2.347</v>
      </c>
      <c r="H9" s="1">
        <v>2.1950000000000003</v>
      </c>
      <c r="I9" s="1">
        <v>3.2319999999999998</v>
      </c>
      <c r="J9" s="1">
        <v>3.1789999999999998</v>
      </c>
      <c r="K9" s="1">
        <v>3.2809999999999997</v>
      </c>
      <c r="L9" s="1">
        <v>3.8610000000000002</v>
      </c>
      <c r="M9" s="1">
        <v>3.8560000000000003</v>
      </c>
      <c r="N9" s="1">
        <v>3.3170000000000002</v>
      </c>
      <c r="O9" s="1">
        <v>3.8869999999999996</v>
      </c>
      <c r="P9" s="1">
        <v>4.3529999999999998</v>
      </c>
      <c r="Q9" s="1">
        <v>3.9930000000000003</v>
      </c>
      <c r="R9" s="1">
        <v>4.3120000000000003</v>
      </c>
      <c r="S9" s="1">
        <v>4.1189999999999998</v>
      </c>
      <c r="T9" s="1">
        <v>4.5729999999999995</v>
      </c>
      <c r="U9" s="1">
        <v>4.5039999999999996</v>
      </c>
      <c r="V9" s="1">
        <v>4.609</v>
      </c>
      <c r="W9" s="1">
        <v>4.6280000000000001</v>
      </c>
      <c r="X9" s="1">
        <v>4.9729999999999999</v>
      </c>
      <c r="Y9" s="1">
        <v>4.71</v>
      </c>
      <c r="Z9" s="1">
        <v>4.5149999999999997</v>
      </c>
      <c r="AA9" s="1">
        <v>5.0299999999999994</v>
      </c>
      <c r="AB9" s="1">
        <v>4.8540000000000001</v>
      </c>
      <c r="AC9" s="1">
        <v>5.2309999999999999</v>
      </c>
      <c r="AD9" s="1">
        <v>5.5220000000000002</v>
      </c>
      <c r="AE9" s="1">
        <v>5.5469999999999997</v>
      </c>
      <c r="AF9" s="1">
        <v>5.3559999999999999</v>
      </c>
      <c r="AG9" s="1">
        <v>5.8689999999999998</v>
      </c>
      <c r="AH9" s="1">
        <v>5.782</v>
      </c>
      <c r="AI9" s="1">
        <v>5.2709999999999999</v>
      </c>
      <c r="AJ9" s="1">
        <v>4.8170000000000002</v>
      </c>
      <c r="AK9" s="1">
        <v>5.3970000000000002</v>
      </c>
    </row>
    <row r="10" spans="1:37" x14ac:dyDescent="0.25">
      <c r="A10" s="7" t="s">
        <v>13</v>
      </c>
      <c r="B10" s="1">
        <v>9.1199999999999992</v>
      </c>
      <c r="C10" s="1">
        <v>8.1110000000000007</v>
      </c>
      <c r="D10" s="1">
        <v>8.2219999999999995</v>
      </c>
      <c r="E10" s="1">
        <v>8.7490000000000006</v>
      </c>
      <c r="F10" s="1">
        <v>9.8829999999999991</v>
      </c>
      <c r="G10" s="1">
        <v>10.638</v>
      </c>
      <c r="H10" s="1">
        <v>10.717000000000001</v>
      </c>
      <c r="I10" s="1">
        <v>10.654</v>
      </c>
      <c r="J10" s="1">
        <v>11.266999999999999</v>
      </c>
      <c r="K10" s="1">
        <v>10.846</v>
      </c>
      <c r="L10" s="1">
        <v>11.135</v>
      </c>
      <c r="M10" s="1">
        <v>9.7729999999999997</v>
      </c>
      <c r="N10" s="1">
        <v>8.3439999999999994</v>
      </c>
      <c r="O10" s="1">
        <v>8.266</v>
      </c>
      <c r="P10" s="1">
        <v>9.5429999999999993</v>
      </c>
      <c r="Q10" s="1">
        <v>8.0250000000000004</v>
      </c>
      <c r="R10" s="1">
        <v>7.03</v>
      </c>
      <c r="S10" s="1">
        <v>7.609</v>
      </c>
      <c r="T10" s="1">
        <v>7.83</v>
      </c>
      <c r="U10" s="1">
        <v>5.6559999999999997</v>
      </c>
      <c r="V10" s="1">
        <v>7.1079999999999997</v>
      </c>
      <c r="W10" s="1">
        <v>7.298</v>
      </c>
      <c r="X10" s="1">
        <v>7.5990000000000002</v>
      </c>
      <c r="Y10" s="1">
        <v>7.5940000000000003</v>
      </c>
      <c r="Z10" s="1">
        <v>7.65</v>
      </c>
      <c r="AA10" s="1">
        <v>7.4160000000000004</v>
      </c>
      <c r="AB10" s="1">
        <v>7.7859999999999996</v>
      </c>
      <c r="AC10" s="1">
        <v>7.9080000000000004</v>
      </c>
      <c r="AD10" s="1">
        <v>7.6120000000000001</v>
      </c>
      <c r="AE10" s="1">
        <v>7.5819999999999999</v>
      </c>
      <c r="AF10" s="1">
        <v>7.718</v>
      </c>
      <c r="AG10" s="1">
        <v>8.3659999999999997</v>
      </c>
      <c r="AH10" s="1">
        <v>7.9710000000000001</v>
      </c>
      <c r="AI10" s="1">
        <v>7.2889999999999997</v>
      </c>
      <c r="AJ10" s="1">
        <v>7.4820000000000002</v>
      </c>
      <c r="AK10" s="1">
        <v>7.7</v>
      </c>
    </row>
    <row r="11" spans="1:37" x14ac:dyDescent="0.25">
      <c r="A11" s="7" t="s">
        <v>135</v>
      </c>
      <c r="B11" s="1">
        <v>0.44900000000000001</v>
      </c>
      <c r="C11" s="1">
        <v>0.38400000000000001</v>
      </c>
      <c r="D11" s="1">
        <v>0.52</v>
      </c>
      <c r="E11" s="1">
        <v>0.48899999999999999</v>
      </c>
      <c r="F11" s="1">
        <v>0.54400000000000004</v>
      </c>
      <c r="G11" s="1">
        <v>0.6</v>
      </c>
      <c r="H11" s="1">
        <v>0.53100000000000003</v>
      </c>
      <c r="I11" s="1">
        <v>0.71099999999999997</v>
      </c>
      <c r="J11" s="1">
        <v>0.83299999999999996</v>
      </c>
      <c r="K11" s="1">
        <v>0.65100000000000002</v>
      </c>
      <c r="L11" s="1">
        <v>0.77100000000000002</v>
      </c>
      <c r="M11" s="1">
        <v>0.76800000000000002</v>
      </c>
      <c r="N11" s="1">
        <v>0.77200000000000002</v>
      </c>
      <c r="O11" s="1">
        <v>0.96499999999999997</v>
      </c>
      <c r="P11" s="1">
        <v>0.84199999999999997</v>
      </c>
      <c r="Q11" s="1">
        <v>1.0409999999999999</v>
      </c>
      <c r="R11" s="1">
        <v>1.1020000000000001</v>
      </c>
      <c r="S11" s="1">
        <v>0.97899999999999998</v>
      </c>
      <c r="T11" s="1">
        <v>1.0840000000000001</v>
      </c>
      <c r="U11" s="1">
        <v>1.0469999999999999</v>
      </c>
      <c r="V11" s="1">
        <v>0.71599999999999997</v>
      </c>
      <c r="W11" s="1">
        <v>0.83699999999999997</v>
      </c>
      <c r="X11" s="1">
        <v>0.80200000000000005</v>
      </c>
      <c r="Y11" s="1">
        <v>0.91300000000000003</v>
      </c>
      <c r="Z11" s="1">
        <v>0.96499999999999997</v>
      </c>
      <c r="AA11" s="1">
        <v>0.97099999999999997</v>
      </c>
      <c r="AB11" s="1">
        <v>0.90500000000000003</v>
      </c>
      <c r="AC11" s="1">
        <v>0.877</v>
      </c>
      <c r="AD11" s="1">
        <v>0.96799999999999997</v>
      </c>
      <c r="AE11" s="1">
        <v>0.98099999999999998</v>
      </c>
      <c r="AF11" s="1">
        <v>0.99199999999999999</v>
      </c>
      <c r="AG11" s="1">
        <v>0.96799999999999997</v>
      </c>
      <c r="AH11" s="1">
        <v>1.0089999999999999</v>
      </c>
      <c r="AI11" s="1">
        <v>0.93700000000000006</v>
      </c>
      <c r="AJ11" s="1">
        <v>0.88</v>
      </c>
      <c r="AK11" s="1">
        <v>0.93</v>
      </c>
    </row>
    <row r="12" spans="1:37" x14ac:dyDescent="0.25">
      <c r="A12" s="7" t="s">
        <v>127</v>
      </c>
      <c r="B12" s="1">
        <v>44.996000000000002</v>
      </c>
      <c r="C12" s="1">
        <v>44.587000000000003</v>
      </c>
      <c r="D12" s="1">
        <v>44.2</v>
      </c>
      <c r="E12" s="1">
        <v>44.425999999999995</v>
      </c>
      <c r="F12" s="1">
        <v>45.464999999999996</v>
      </c>
      <c r="G12" s="1">
        <v>46.988999999999997</v>
      </c>
      <c r="H12" s="1">
        <v>43.753</v>
      </c>
      <c r="I12" s="1">
        <v>44.969000000000001</v>
      </c>
      <c r="J12" s="1">
        <v>48.5</v>
      </c>
      <c r="K12" s="1">
        <v>48.704000000000001</v>
      </c>
      <c r="L12" s="1">
        <v>50.780999999999999</v>
      </c>
      <c r="M12" s="1">
        <v>48.408999999999999</v>
      </c>
      <c r="N12" s="1">
        <v>46.503</v>
      </c>
      <c r="O12" s="1">
        <v>46.879999999999995</v>
      </c>
      <c r="P12" s="1">
        <v>50.463000000000001</v>
      </c>
      <c r="Q12" s="1">
        <v>51.055999999999997</v>
      </c>
      <c r="R12" s="1">
        <v>48.957999999999998</v>
      </c>
      <c r="S12" s="1">
        <v>48.896999999999998</v>
      </c>
      <c r="T12" s="1">
        <v>49.617000000000004</v>
      </c>
      <c r="U12" s="1">
        <v>40.213999999999999</v>
      </c>
      <c r="V12" s="1">
        <v>43.374000000000002</v>
      </c>
      <c r="W12" s="1">
        <v>43.084000000000003</v>
      </c>
      <c r="X12" s="1">
        <v>42.252000000000002</v>
      </c>
      <c r="Y12" s="1">
        <v>42.064999999999998</v>
      </c>
      <c r="Z12" s="1">
        <v>43.191000000000003</v>
      </c>
      <c r="AA12" s="1">
        <v>43.719000000000001</v>
      </c>
      <c r="AB12" s="1">
        <v>44.661999999999999</v>
      </c>
      <c r="AC12" s="1">
        <v>44.670999999999999</v>
      </c>
      <c r="AD12" s="1">
        <v>45.234000000000002</v>
      </c>
      <c r="AE12" s="1">
        <v>44.82</v>
      </c>
      <c r="AF12" s="1">
        <v>45.364999999999995</v>
      </c>
      <c r="AG12" s="1">
        <v>47.451999999999998</v>
      </c>
      <c r="AH12" s="1">
        <v>46.286999999999999</v>
      </c>
      <c r="AI12" s="1">
        <v>43.827999999999996</v>
      </c>
      <c r="AJ12" s="1">
        <v>44.669000000000004</v>
      </c>
      <c r="AK12" s="1">
        <v>45.356999999999999</v>
      </c>
    </row>
    <row r="13" spans="1:37" x14ac:dyDescent="0.25">
      <c r="A13" s="7" t="s">
        <v>134</v>
      </c>
      <c r="B13" s="1">
        <v>3.907</v>
      </c>
      <c r="C13" s="1">
        <v>3.9420000000000002</v>
      </c>
      <c r="D13" s="1">
        <v>3.6509999999999998</v>
      </c>
      <c r="E13" s="1">
        <v>3.8460000000000001</v>
      </c>
      <c r="F13" s="1">
        <v>4.0540000000000003</v>
      </c>
      <c r="G13" s="1">
        <v>4.242</v>
      </c>
      <c r="H13" s="1">
        <v>4.2850000000000001</v>
      </c>
      <c r="I13" s="1">
        <v>4.6539999999999999</v>
      </c>
      <c r="J13" s="1">
        <v>3.976</v>
      </c>
      <c r="K13" s="1">
        <v>4.4059999999999997</v>
      </c>
      <c r="L13" s="1">
        <v>3.9910000000000001</v>
      </c>
      <c r="M13" s="1">
        <v>4.319</v>
      </c>
      <c r="N13" s="1">
        <v>4.09</v>
      </c>
      <c r="O13" s="1">
        <v>4.1660000000000004</v>
      </c>
      <c r="P13" s="1">
        <v>4.0190000000000001</v>
      </c>
      <c r="Q13" s="1">
        <v>4.327</v>
      </c>
      <c r="R13" s="1">
        <v>4.2610000000000001</v>
      </c>
      <c r="S13" s="1">
        <v>4.5119999999999996</v>
      </c>
      <c r="T13" s="1">
        <v>4.532</v>
      </c>
      <c r="U13" s="1">
        <v>3.7090000000000001</v>
      </c>
      <c r="V13" s="1">
        <v>5.5309999999999997</v>
      </c>
      <c r="W13" s="1">
        <v>5.6</v>
      </c>
      <c r="X13" s="1">
        <v>4.4039999999999999</v>
      </c>
      <c r="Y13" s="1">
        <v>4.3849999999999998</v>
      </c>
      <c r="Z13" s="1">
        <v>2.923</v>
      </c>
      <c r="AA13" s="1">
        <v>3.0819999999999999</v>
      </c>
      <c r="AB13" s="1">
        <v>2.7050000000000001</v>
      </c>
      <c r="AC13" s="1">
        <v>2.98</v>
      </c>
      <c r="AD13" s="1">
        <v>3.278</v>
      </c>
      <c r="AE13" s="1">
        <v>4.0190000000000001</v>
      </c>
      <c r="AF13" s="1">
        <v>4.1390000000000002</v>
      </c>
      <c r="AG13" s="1">
        <v>4.8610000000000007</v>
      </c>
      <c r="AH13" s="1">
        <v>4.7560000000000002</v>
      </c>
      <c r="AI13" s="1">
        <v>4.431</v>
      </c>
      <c r="AJ13" s="1">
        <v>4.5489999999999995</v>
      </c>
      <c r="AK13" s="1">
        <v>4.2219999999999995</v>
      </c>
    </row>
    <row r="14" spans="1:37" x14ac:dyDescent="0.25">
      <c r="A14" s="7" t="s">
        <v>8</v>
      </c>
      <c r="B14" s="1">
        <v>0.188</v>
      </c>
      <c r="C14" s="1">
        <v>0.215</v>
      </c>
      <c r="D14" s="1">
        <v>0.221</v>
      </c>
      <c r="E14" s="1">
        <v>0.23699999999999999</v>
      </c>
      <c r="F14" s="1">
        <v>0.35</v>
      </c>
      <c r="G14" s="1">
        <v>0.39700000000000002</v>
      </c>
      <c r="H14" s="1">
        <v>0.31900000000000001</v>
      </c>
      <c r="I14" s="1">
        <v>0.26500000000000001</v>
      </c>
      <c r="J14" s="1">
        <v>0.24299999999999999</v>
      </c>
      <c r="K14" s="1">
        <v>0.23400000000000001</v>
      </c>
      <c r="L14" s="1">
        <v>0.22800000000000001</v>
      </c>
      <c r="M14" s="1">
        <v>0.21199999999999999</v>
      </c>
      <c r="N14" s="1">
        <v>0.28799999999999998</v>
      </c>
      <c r="O14" s="1">
        <v>0.30399999999999999</v>
      </c>
      <c r="P14" s="1">
        <v>0.29499999999999998</v>
      </c>
      <c r="Q14" s="1">
        <v>0.312</v>
      </c>
      <c r="R14" s="1">
        <v>0.307</v>
      </c>
      <c r="S14" s="1">
        <v>0.311</v>
      </c>
      <c r="T14" s="1">
        <v>0.318</v>
      </c>
      <c r="U14" s="1">
        <v>0.35499999999999998</v>
      </c>
      <c r="V14" s="1">
        <v>0.55800000000000005</v>
      </c>
      <c r="W14" s="1">
        <v>0.56400000000000006</v>
      </c>
      <c r="X14" s="1">
        <v>0.55500000000000005</v>
      </c>
      <c r="Y14" s="1">
        <v>0.55899999999999994</v>
      </c>
      <c r="Z14" s="1">
        <v>0.58799999999999997</v>
      </c>
      <c r="AA14" s="1">
        <v>0.60199999999999998</v>
      </c>
      <c r="AB14" s="1">
        <v>0.55499999999999994</v>
      </c>
      <c r="AC14" s="1">
        <v>0.53200000000000003</v>
      </c>
      <c r="AD14" s="1">
        <v>0.47199999999999998</v>
      </c>
      <c r="AE14" s="1">
        <v>0.45299999999999996</v>
      </c>
      <c r="AF14" s="1">
        <v>0.47899999999999998</v>
      </c>
      <c r="AG14" s="1">
        <v>0.68799999999999994</v>
      </c>
      <c r="AH14" s="1">
        <v>0.64700000000000002</v>
      </c>
      <c r="AI14" s="1">
        <v>0.52100000000000002</v>
      </c>
      <c r="AJ14" s="1">
        <v>0.60099999999999998</v>
      </c>
      <c r="AK14" s="1">
        <v>0.64800000000000002</v>
      </c>
    </row>
    <row r="15" spans="1:37" s="7" customFormat="1" x14ac:dyDescent="0.25">
      <c r="A15" s="7" t="s">
        <v>128</v>
      </c>
      <c r="B15" s="23">
        <f>SUM(B6:B14)</f>
        <v>71.11</v>
      </c>
      <c r="C15" s="23">
        <f t="shared" ref="C15:AK15" si="0">SUM(C6:C14)</f>
        <v>69.536000000000001</v>
      </c>
      <c r="D15" s="23">
        <f t="shared" si="0"/>
        <v>68.325000000000003</v>
      </c>
      <c r="E15" s="23">
        <f t="shared" si="0"/>
        <v>69.430999999999997</v>
      </c>
      <c r="F15" s="23">
        <f t="shared" si="0"/>
        <v>74.436999999999998</v>
      </c>
      <c r="G15" s="23">
        <f t="shared" si="0"/>
        <v>75.864000000000004</v>
      </c>
      <c r="H15" s="23">
        <f t="shared" si="0"/>
        <v>74.003</v>
      </c>
      <c r="I15" s="23">
        <f t="shared" si="0"/>
        <v>75.528999999999996</v>
      </c>
      <c r="J15" s="23">
        <f t="shared" si="0"/>
        <v>79.106999999999999</v>
      </c>
      <c r="K15" s="23">
        <f t="shared" si="0"/>
        <v>78.519000000000005</v>
      </c>
      <c r="L15" s="23">
        <f t="shared" si="0"/>
        <v>79.832999999999998</v>
      </c>
      <c r="M15" s="23">
        <f t="shared" si="0"/>
        <v>77.210000000000008</v>
      </c>
      <c r="N15" s="23">
        <f t="shared" si="0"/>
        <v>72.620999999999995</v>
      </c>
      <c r="O15" s="23">
        <f t="shared" si="0"/>
        <v>74.461999999999989</v>
      </c>
      <c r="P15" s="23">
        <f t="shared" si="0"/>
        <v>78.599000000000004</v>
      </c>
      <c r="Q15" s="23">
        <f t="shared" si="0"/>
        <v>77.199999999999989</v>
      </c>
      <c r="R15" s="23">
        <f t="shared" si="0"/>
        <v>75.625</v>
      </c>
      <c r="S15" s="23">
        <f t="shared" si="0"/>
        <v>74.623000000000005</v>
      </c>
      <c r="T15" s="23">
        <f t="shared" si="0"/>
        <v>75.831000000000003</v>
      </c>
      <c r="U15" s="23">
        <f t="shared" si="0"/>
        <v>62.347000000000001</v>
      </c>
      <c r="V15" s="23">
        <f t="shared" si="0"/>
        <v>69.884000000000015</v>
      </c>
      <c r="W15" s="23">
        <f t="shared" si="0"/>
        <v>69.564999999999998</v>
      </c>
      <c r="X15" s="23">
        <f t="shared" si="0"/>
        <v>66.813000000000002</v>
      </c>
      <c r="Y15" s="23">
        <f t="shared" si="0"/>
        <v>66.623000000000005</v>
      </c>
      <c r="Z15" s="23">
        <f t="shared" si="0"/>
        <v>65.810999999999993</v>
      </c>
      <c r="AA15" s="23">
        <f t="shared" si="0"/>
        <v>66.888000000000005</v>
      </c>
      <c r="AB15" s="23">
        <f t="shared" si="0"/>
        <v>66.952000000000012</v>
      </c>
      <c r="AC15" s="23">
        <f t="shared" si="0"/>
        <v>67.688000000000002</v>
      </c>
      <c r="AD15" s="23">
        <f t="shared" si="0"/>
        <v>68.585000000000008</v>
      </c>
      <c r="AE15" s="23">
        <f t="shared" si="0"/>
        <v>68.930000000000007</v>
      </c>
      <c r="AF15" s="23">
        <f t="shared" si="0"/>
        <v>69.588999999999999</v>
      </c>
      <c r="AG15" s="23">
        <f t="shared" si="0"/>
        <v>73.878</v>
      </c>
      <c r="AH15" s="23">
        <f t="shared" si="0"/>
        <v>71.50500000000001</v>
      </c>
      <c r="AI15" s="23">
        <f t="shared" si="0"/>
        <v>67.736999999999995</v>
      </c>
      <c r="AJ15" s="23">
        <f t="shared" si="0"/>
        <v>68.039000000000001</v>
      </c>
      <c r="AK15" s="23">
        <f t="shared" si="0"/>
        <v>69.312999999999988</v>
      </c>
    </row>
    <row r="18" spans="1:39" x14ac:dyDescent="0.25">
      <c r="A18" s="25" t="s">
        <v>156</v>
      </c>
    </row>
    <row r="19" spans="1:39" s="7" customFormat="1" x14ac:dyDescent="0.25">
      <c r="B19" s="7" t="s">
        <v>93</v>
      </c>
      <c r="C19" s="7" t="s">
        <v>94</v>
      </c>
      <c r="D19" s="7" t="s">
        <v>95</v>
      </c>
      <c r="E19" s="7" t="s">
        <v>96</v>
      </c>
      <c r="F19" s="7" t="s">
        <v>97</v>
      </c>
      <c r="G19" s="7" t="s">
        <v>98</v>
      </c>
      <c r="H19" s="7" t="s">
        <v>99</v>
      </c>
      <c r="I19" s="7" t="s">
        <v>100</v>
      </c>
      <c r="J19" s="7" t="s">
        <v>101</v>
      </c>
      <c r="K19" s="7" t="s">
        <v>102</v>
      </c>
      <c r="L19" s="7" t="s">
        <v>103</v>
      </c>
      <c r="M19" s="7" t="s">
        <v>104</v>
      </c>
      <c r="N19" s="7" t="s">
        <v>105</v>
      </c>
      <c r="O19" s="7" t="s">
        <v>106</v>
      </c>
      <c r="P19" s="7" t="s">
        <v>107</v>
      </c>
      <c r="Q19" s="7" t="s">
        <v>108</v>
      </c>
      <c r="R19" s="7" t="s">
        <v>109</v>
      </c>
      <c r="S19" s="7" t="s">
        <v>110</v>
      </c>
      <c r="T19" s="7" t="s">
        <v>111</v>
      </c>
      <c r="U19" s="7" t="s">
        <v>112</v>
      </c>
      <c r="V19" s="7" t="s">
        <v>113</v>
      </c>
      <c r="W19" s="7" t="s">
        <v>114</v>
      </c>
      <c r="X19" s="7" t="s">
        <v>115</v>
      </c>
      <c r="Y19" s="7" t="s">
        <v>116</v>
      </c>
      <c r="Z19" s="7" t="s">
        <v>117</v>
      </c>
      <c r="AA19" s="7" t="s">
        <v>118</v>
      </c>
      <c r="AB19" s="7" t="s">
        <v>119</v>
      </c>
      <c r="AC19" s="7" t="s">
        <v>120</v>
      </c>
      <c r="AD19" s="7" t="s">
        <v>121</v>
      </c>
      <c r="AE19" s="7" t="s">
        <v>122</v>
      </c>
      <c r="AF19" s="7" t="s">
        <v>130</v>
      </c>
      <c r="AG19" s="7">
        <v>2021</v>
      </c>
      <c r="AH19" s="7">
        <v>2022</v>
      </c>
      <c r="AI19" s="7">
        <v>2023</v>
      </c>
      <c r="AJ19" s="7">
        <f>AI19+1</f>
        <v>2024</v>
      </c>
      <c r="AK19" s="7">
        <f>AJ19+1</f>
        <v>2025</v>
      </c>
    </row>
    <row r="20" spans="1:39" x14ac:dyDescent="0.25">
      <c r="A20" s="6" t="s">
        <v>157</v>
      </c>
      <c r="B20" s="1">
        <v>18.068999999999999</v>
      </c>
      <c r="C20" s="1">
        <v>18.332999999999998</v>
      </c>
      <c r="D20" s="1">
        <v>17.483000000000001</v>
      </c>
      <c r="E20" s="1">
        <v>17.86</v>
      </c>
      <c r="F20" s="1">
        <v>18.238</v>
      </c>
      <c r="G20" s="1">
        <v>18.399000000000001</v>
      </c>
      <c r="H20" s="1">
        <v>17.041</v>
      </c>
      <c r="I20" s="1">
        <v>18.338000000000001</v>
      </c>
      <c r="J20" s="1">
        <v>20.032</v>
      </c>
      <c r="K20" s="1">
        <v>20.132000000000001</v>
      </c>
      <c r="L20" s="1">
        <v>20.574999999999999</v>
      </c>
      <c r="M20" s="1">
        <v>20.463000000000001</v>
      </c>
      <c r="N20" s="1">
        <v>19.640999999999998</v>
      </c>
      <c r="O20" s="1">
        <v>21.536999999999999</v>
      </c>
      <c r="P20" s="1">
        <v>23.225000000000001</v>
      </c>
      <c r="Q20" s="1">
        <v>24.64</v>
      </c>
      <c r="R20" s="1">
        <v>24.547999999999998</v>
      </c>
      <c r="S20" s="1">
        <v>23.831</v>
      </c>
      <c r="T20" s="1">
        <v>23.922999999999998</v>
      </c>
      <c r="U20" s="1">
        <v>19.968</v>
      </c>
      <c r="V20" s="1">
        <v>20.024000000000001</v>
      </c>
      <c r="W20" s="1">
        <v>19.655999999999999</v>
      </c>
      <c r="X20" s="1">
        <v>19.748999999999999</v>
      </c>
      <c r="Y20" s="1">
        <v>19.895</v>
      </c>
      <c r="Z20" s="1">
        <v>20.36</v>
      </c>
      <c r="AA20" s="1">
        <v>21.001999999999999</v>
      </c>
      <c r="AB20" s="1">
        <v>21.434000000000001</v>
      </c>
      <c r="AC20" s="1">
        <v>21.527999999999999</v>
      </c>
      <c r="AD20" s="1">
        <v>22.391999999999999</v>
      </c>
      <c r="AE20" s="1">
        <v>22.529</v>
      </c>
      <c r="AF20" s="1">
        <v>22.791</v>
      </c>
      <c r="AG20" s="1">
        <v>24.082000000000001</v>
      </c>
      <c r="AH20" s="1">
        <v>23.756</v>
      </c>
      <c r="AI20" s="1">
        <v>22.210999999999999</v>
      </c>
      <c r="AJ20" s="62">
        <v>23.385999999999999</v>
      </c>
      <c r="AK20" s="49">
        <v>24.068000000000001</v>
      </c>
      <c r="AM20" s="6"/>
    </row>
    <row r="21" spans="1:39" x14ac:dyDescent="0.25">
      <c r="A21" s="6" t="s">
        <v>158</v>
      </c>
      <c r="B21" s="1">
        <v>14.775</v>
      </c>
      <c r="C21" s="1">
        <v>13.228</v>
      </c>
      <c r="D21" s="1">
        <v>13.145</v>
      </c>
      <c r="E21" s="1">
        <v>11.374000000000001</v>
      </c>
      <c r="F21" s="1">
        <v>13.055999999999999</v>
      </c>
      <c r="G21" s="1">
        <v>14.132999999999999</v>
      </c>
      <c r="H21" s="1">
        <v>13.795999999999999</v>
      </c>
      <c r="I21" s="1">
        <v>13.461</v>
      </c>
      <c r="J21" s="1">
        <v>15.077999999999999</v>
      </c>
      <c r="K21" s="1">
        <v>14.855</v>
      </c>
      <c r="L21" s="1">
        <v>15.292999999999999</v>
      </c>
      <c r="M21" s="1">
        <v>13.468</v>
      </c>
      <c r="N21" s="1">
        <v>11.93</v>
      </c>
      <c r="O21" s="1">
        <v>11.103</v>
      </c>
      <c r="P21" s="1">
        <v>13.122999999999999</v>
      </c>
      <c r="Q21" s="1">
        <v>10.741</v>
      </c>
      <c r="R21" s="1">
        <v>8.7390000000000008</v>
      </c>
      <c r="S21" s="1">
        <v>9.0169999999999995</v>
      </c>
      <c r="T21" s="1">
        <v>9.3960000000000008</v>
      </c>
      <c r="U21" s="1">
        <v>6.657</v>
      </c>
      <c r="V21" s="1">
        <v>8.2650000000000006</v>
      </c>
      <c r="W21" s="1">
        <v>8.9169999999999998</v>
      </c>
      <c r="X21" s="1">
        <v>8.8689999999999998</v>
      </c>
      <c r="Y21" s="1">
        <v>9.0090000000000003</v>
      </c>
      <c r="Z21" s="1">
        <v>9.3439999999999994</v>
      </c>
      <c r="AA21" s="1">
        <v>9.0190000000000001</v>
      </c>
      <c r="AB21" s="1">
        <v>9.4049999999999994</v>
      </c>
      <c r="AC21" s="1">
        <v>9.8450000000000006</v>
      </c>
      <c r="AD21" s="1">
        <v>9.5609999999999999</v>
      </c>
      <c r="AE21" s="1">
        <v>9.4559999999999995</v>
      </c>
      <c r="AF21" s="1">
        <v>9.4160000000000004</v>
      </c>
      <c r="AG21" s="1">
        <v>9.7439999999999998</v>
      </c>
      <c r="AH21" s="1">
        <v>9.5960000000000001</v>
      </c>
      <c r="AI21" s="1">
        <v>8.9619999999999997</v>
      </c>
      <c r="AJ21" s="62">
        <v>8.9380000000000006</v>
      </c>
      <c r="AK21" s="49">
        <v>8.3859999999999992</v>
      </c>
      <c r="AM21" s="6"/>
    </row>
    <row r="22" spans="1:39" x14ac:dyDescent="0.25">
      <c r="A22" s="6" t="s">
        <v>159</v>
      </c>
      <c r="B22" s="1">
        <v>12.173999999999999</v>
      </c>
      <c r="C22" s="1">
        <v>12.234999999999999</v>
      </c>
      <c r="D22" s="1">
        <v>11.215999999999999</v>
      </c>
      <c r="E22" s="1">
        <v>13.276999999999999</v>
      </c>
      <c r="F22" s="1">
        <v>13.63</v>
      </c>
      <c r="G22" s="1">
        <v>13.347</v>
      </c>
      <c r="H22" s="1">
        <v>13.273999999999999</v>
      </c>
      <c r="I22" s="1">
        <v>14.781000000000001</v>
      </c>
      <c r="J22" s="1">
        <v>15.445</v>
      </c>
      <c r="K22" s="1">
        <v>15.125999999999999</v>
      </c>
      <c r="L22" s="1">
        <v>16.009</v>
      </c>
      <c r="M22" s="1">
        <v>15.788</v>
      </c>
      <c r="N22" s="1">
        <v>14.135</v>
      </c>
      <c r="O22" s="1">
        <v>15.106</v>
      </c>
      <c r="P22" s="1">
        <v>15.573</v>
      </c>
      <c r="Q22" s="1">
        <v>15.425000000000001</v>
      </c>
      <c r="R22" s="1">
        <v>15.792999999999999</v>
      </c>
      <c r="S22" s="1">
        <v>15.622999999999999</v>
      </c>
      <c r="T22" s="1">
        <v>16.466000000000001</v>
      </c>
      <c r="U22" s="1">
        <v>14.337</v>
      </c>
      <c r="V22" s="1">
        <v>16.707000000000001</v>
      </c>
      <c r="W22" s="1">
        <v>16.606999999999999</v>
      </c>
      <c r="X22" s="1">
        <v>16.122</v>
      </c>
      <c r="Y22" s="1">
        <v>16.436</v>
      </c>
      <c r="Z22" s="1">
        <v>17.169</v>
      </c>
      <c r="AA22" s="1">
        <v>17.838000000000001</v>
      </c>
      <c r="AB22" s="1">
        <v>16.721</v>
      </c>
      <c r="AC22" s="1">
        <v>16.460999999999999</v>
      </c>
      <c r="AD22" s="1">
        <v>16.846</v>
      </c>
      <c r="AE22" s="1">
        <v>17.111000000000001</v>
      </c>
      <c r="AF22" s="1">
        <v>18.114000000000001</v>
      </c>
      <c r="AG22" s="1">
        <v>19.277999999999999</v>
      </c>
      <c r="AH22" s="1">
        <v>17.811</v>
      </c>
      <c r="AI22" s="1">
        <v>16.98</v>
      </c>
      <c r="AJ22" s="62">
        <v>15.983000000000001</v>
      </c>
      <c r="AK22" s="49">
        <v>17.565000000000001</v>
      </c>
      <c r="AM22" s="6"/>
    </row>
    <row r="23" spans="1:39" x14ac:dyDescent="0.25">
      <c r="A23" s="6" t="s">
        <v>160</v>
      </c>
      <c r="B23" s="1">
        <v>3.294</v>
      </c>
      <c r="C23" s="1">
        <v>3.1309999999999998</v>
      </c>
      <c r="D23" s="1">
        <v>3.5910000000000002</v>
      </c>
      <c r="E23" s="1">
        <v>3.8679999999999999</v>
      </c>
      <c r="F23" s="1">
        <v>4.17</v>
      </c>
      <c r="G23" s="1">
        <v>4.3220000000000001</v>
      </c>
      <c r="H23" s="1">
        <v>4.391</v>
      </c>
      <c r="I23" s="1">
        <v>4.3099999999999996</v>
      </c>
      <c r="J23" s="1">
        <v>4.1379999999999999</v>
      </c>
      <c r="K23" s="1">
        <v>3.7869999999999999</v>
      </c>
      <c r="L23" s="1">
        <v>3.8260000000000001</v>
      </c>
      <c r="M23" s="1">
        <v>3.6379999999999999</v>
      </c>
      <c r="N23" s="1">
        <v>3.65</v>
      </c>
      <c r="O23" s="1">
        <v>3.94</v>
      </c>
      <c r="P23" s="1">
        <v>3.7010000000000001</v>
      </c>
      <c r="Q23" s="1">
        <v>3.76</v>
      </c>
      <c r="R23" s="1">
        <v>4.0869999999999997</v>
      </c>
      <c r="S23" s="1">
        <v>4.2290000000000001</v>
      </c>
      <c r="T23" s="1">
        <v>4.5759999999999996</v>
      </c>
      <c r="U23" s="1">
        <v>3.8</v>
      </c>
      <c r="V23" s="1">
        <v>3.8780000000000001</v>
      </c>
      <c r="W23" s="1">
        <v>4.2140000000000004</v>
      </c>
      <c r="X23" s="1">
        <v>4.1139999999999999</v>
      </c>
      <c r="Y23" s="1">
        <v>4.2240000000000002</v>
      </c>
      <c r="Z23" s="1">
        <v>3.8149999999999999</v>
      </c>
      <c r="AA23" s="1">
        <v>3.9169999999999998</v>
      </c>
      <c r="AB23" s="1">
        <v>3.9969999999999999</v>
      </c>
      <c r="AC23" s="1">
        <v>4.17</v>
      </c>
      <c r="AD23" s="1">
        <v>4.3150000000000004</v>
      </c>
      <c r="AE23" s="1">
        <v>4.1379999999999999</v>
      </c>
      <c r="AF23" s="1">
        <v>3.879</v>
      </c>
      <c r="AG23" s="1">
        <v>4.0460000000000003</v>
      </c>
      <c r="AH23" s="1">
        <v>3.9910000000000001</v>
      </c>
      <c r="AI23" s="1">
        <v>3.5939999999999999</v>
      </c>
      <c r="AJ23" s="62">
        <v>3.5830000000000002</v>
      </c>
      <c r="AK23" s="49">
        <v>3.68</v>
      </c>
      <c r="AM23" s="6"/>
    </row>
    <row r="24" spans="1:39" x14ac:dyDescent="0.25">
      <c r="A24" s="6" t="s">
        <v>161</v>
      </c>
      <c r="B24" s="1">
        <v>12.987</v>
      </c>
      <c r="C24" s="1">
        <v>12.718999999999999</v>
      </c>
      <c r="D24" s="1">
        <v>11.914</v>
      </c>
      <c r="E24" s="1">
        <v>13.192</v>
      </c>
      <c r="F24" s="1">
        <v>14.079000000000001</v>
      </c>
      <c r="G24" s="1">
        <v>14.68</v>
      </c>
      <c r="H24" s="1">
        <v>14.946</v>
      </c>
      <c r="I24" s="1">
        <v>14.33</v>
      </c>
      <c r="J24" s="1">
        <v>13.416</v>
      </c>
      <c r="K24" s="1">
        <v>13.949</v>
      </c>
      <c r="L24" s="1">
        <v>13.73</v>
      </c>
      <c r="M24" s="1">
        <v>13.736000000000001</v>
      </c>
      <c r="N24" s="1">
        <v>13.278</v>
      </c>
      <c r="O24" s="1">
        <v>13.13</v>
      </c>
      <c r="P24" s="1">
        <v>13.311</v>
      </c>
      <c r="Q24" s="1">
        <v>13.212</v>
      </c>
      <c r="R24" s="1">
        <v>12.759</v>
      </c>
      <c r="S24" s="1">
        <v>12.548999999999999</v>
      </c>
      <c r="T24" s="1">
        <v>12.071999999999999</v>
      </c>
      <c r="U24" s="1">
        <v>9.8770000000000007</v>
      </c>
      <c r="V24" s="1">
        <v>11.736000000000001</v>
      </c>
      <c r="W24" s="1">
        <v>11.192</v>
      </c>
      <c r="X24" s="1">
        <v>9.2170000000000005</v>
      </c>
      <c r="Y24" s="1">
        <v>8.1389999999999993</v>
      </c>
      <c r="Z24" s="1">
        <v>6.4139999999999997</v>
      </c>
      <c r="AA24" s="1">
        <v>6.4630000000000001</v>
      </c>
      <c r="AB24" s="1">
        <v>6.7930000000000001</v>
      </c>
      <c r="AC24" s="1">
        <v>7.0730000000000004</v>
      </c>
      <c r="AD24" s="1">
        <v>7.1959999999999997</v>
      </c>
      <c r="AE24" s="1">
        <v>7.23</v>
      </c>
      <c r="AF24" s="1">
        <v>6.8949999999999996</v>
      </c>
      <c r="AG24" s="1">
        <v>7.52</v>
      </c>
      <c r="AH24" s="1">
        <v>7.2610000000000001</v>
      </c>
      <c r="AI24" s="1">
        <v>6.7270000000000003</v>
      </c>
      <c r="AJ24" s="62">
        <v>6.859</v>
      </c>
      <c r="AK24" s="49">
        <v>6.5670000000000002</v>
      </c>
      <c r="AM24" s="6"/>
    </row>
    <row r="25" spans="1:39" x14ac:dyDescent="0.25">
      <c r="A25" s="6" t="s">
        <v>162</v>
      </c>
      <c r="B25" s="1">
        <v>4.423</v>
      </c>
      <c r="C25" s="1">
        <v>4.452</v>
      </c>
      <c r="D25" s="1">
        <v>5.4059999999999997</v>
      </c>
      <c r="E25" s="1">
        <v>5.1539999999999999</v>
      </c>
      <c r="F25" s="1">
        <v>5.085</v>
      </c>
      <c r="G25" s="1">
        <v>4.9589999999999996</v>
      </c>
      <c r="H25" s="1">
        <v>4.7690000000000001</v>
      </c>
      <c r="I25" s="1">
        <v>4.7229999999999999</v>
      </c>
      <c r="J25" s="1">
        <v>5.2619999999999996</v>
      </c>
      <c r="K25" s="1">
        <v>5.234</v>
      </c>
      <c r="L25" s="1">
        <v>4.99</v>
      </c>
      <c r="M25" s="1">
        <v>4.7430000000000003</v>
      </c>
      <c r="N25" s="1">
        <v>4.6260000000000003</v>
      </c>
      <c r="O25" s="1">
        <v>4.6289999999999996</v>
      </c>
      <c r="P25" s="1">
        <v>4.6749999999999998</v>
      </c>
      <c r="Q25" s="1">
        <v>4.3179999999999996</v>
      </c>
      <c r="R25" s="1">
        <v>4.4059999999999997</v>
      </c>
      <c r="S25" s="1">
        <v>4.3040000000000003</v>
      </c>
      <c r="T25" s="1">
        <v>4.4649999999999999</v>
      </c>
      <c r="U25" s="1">
        <v>3.9129999999999998</v>
      </c>
      <c r="V25" s="1">
        <v>4.6669999999999998</v>
      </c>
      <c r="W25" s="1">
        <v>4.4409999999999998</v>
      </c>
      <c r="X25" s="1">
        <v>4.2519999999999998</v>
      </c>
      <c r="Y25" s="1">
        <v>4.2880000000000003</v>
      </c>
      <c r="Z25" s="1">
        <v>4.2309999999999999</v>
      </c>
      <c r="AA25" s="1">
        <v>4.3970000000000002</v>
      </c>
      <c r="AB25" s="1">
        <v>4.5709999999999997</v>
      </c>
      <c r="AC25" s="1">
        <v>4.8739999999999997</v>
      </c>
      <c r="AD25" s="1">
        <v>4.4290000000000003</v>
      </c>
      <c r="AE25" s="1">
        <v>4.4210000000000003</v>
      </c>
      <c r="AF25" s="1">
        <v>4.5709999999999997</v>
      </c>
      <c r="AG25" s="1">
        <v>4.8170000000000002</v>
      </c>
      <c r="AH25" s="1">
        <v>4.7510000000000003</v>
      </c>
      <c r="AI25" s="1">
        <v>5.0979999999999999</v>
      </c>
      <c r="AJ25" s="62">
        <v>4.7530000000000001</v>
      </c>
      <c r="AK25" s="49">
        <v>4.694</v>
      </c>
      <c r="AM25" s="6"/>
    </row>
    <row r="26" spans="1:39" x14ac:dyDescent="0.25">
      <c r="A26" s="6" t="s">
        <v>163</v>
      </c>
      <c r="B26" s="1">
        <v>2.7210000000000001</v>
      </c>
      <c r="C26" s="1">
        <v>2.6930000000000001</v>
      </c>
      <c r="D26" s="1">
        <v>2.9969999999999999</v>
      </c>
      <c r="E26" s="1">
        <v>2.2490000000000001</v>
      </c>
      <c r="F26" s="1">
        <v>3.3239999999999998</v>
      </c>
      <c r="G26" s="1">
        <v>3.4220000000000002</v>
      </c>
      <c r="H26" s="1">
        <v>3.149</v>
      </c>
      <c r="I26" s="1">
        <v>3.238</v>
      </c>
      <c r="J26" s="1">
        <v>3.16</v>
      </c>
      <c r="K26" s="1">
        <v>3.1080000000000001</v>
      </c>
      <c r="L26" s="1">
        <v>2.9710000000000001</v>
      </c>
      <c r="M26" s="1">
        <v>2.8690000000000002</v>
      </c>
      <c r="N26" s="1">
        <v>3.0470000000000002</v>
      </c>
      <c r="O26" s="1">
        <v>2.6080000000000001</v>
      </c>
      <c r="P26" s="1">
        <v>2.5449999999999999</v>
      </c>
      <c r="Q26" s="1">
        <v>2.6659999999999999</v>
      </c>
      <c r="R26" s="1">
        <v>2.8260000000000001</v>
      </c>
      <c r="S26" s="1">
        <v>2.5960000000000001</v>
      </c>
      <c r="T26" s="1">
        <v>2.4910000000000001</v>
      </c>
      <c r="U26" s="1">
        <v>1.8380000000000001</v>
      </c>
      <c r="V26" s="1">
        <v>2.2559999999999998</v>
      </c>
      <c r="W26" s="1">
        <v>2.0609999999999999</v>
      </c>
      <c r="X26" s="1">
        <v>2.0739999999999998</v>
      </c>
      <c r="Y26" s="1">
        <v>2.1640000000000001</v>
      </c>
      <c r="Z26" s="1">
        <v>2.2040000000000002</v>
      </c>
      <c r="AA26" s="1">
        <v>2.0009999999999999</v>
      </c>
      <c r="AB26" s="1">
        <v>1.9139999999999999</v>
      </c>
      <c r="AC26" s="1">
        <v>1.7230000000000001</v>
      </c>
      <c r="AD26" s="1">
        <v>1.6559999999999999</v>
      </c>
      <c r="AE26" s="1">
        <v>1.839</v>
      </c>
      <c r="AF26" s="1">
        <v>1.867</v>
      </c>
      <c r="AG26" s="1">
        <v>2.17</v>
      </c>
      <c r="AH26" s="1">
        <v>2.0219999999999998</v>
      </c>
      <c r="AI26" s="1">
        <v>2.2160000000000002</v>
      </c>
      <c r="AJ26" s="62">
        <v>2.4369999999999998</v>
      </c>
      <c r="AK26" s="49">
        <v>2.339</v>
      </c>
      <c r="AM26" s="6"/>
    </row>
    <row r="27" spans="1:39" x14ac:dyDescent="0.25">
      <c r="A27" s="6" t="s">
        <v>164</v>
      </c>
      <c r="B27" s="1">
        <v>1.34</v>
      </c>
      <c r="C27" s="1">
        <v>1.4019999999999999</v>
      </c>
      <c r="D27" s="1">
        <v>1.3360000000000001</v>
      </c>
      <c r="E27" s="1">
        <v>1.2030000000000001</v>
      </c>
      <c r="F27" s="1">
        <v>1.536</v>
      </c>
      <c r="G27" s="1">
        <v>1.5109999999999999</v>
      </c>
      <c r="H27" s="1">
        <v>1.571</v>
      </c>
      <c r="I27" s="1">
        <v>1.478</v>
      </c>
      <c r="J27" s="1">
        <v>1.615</v>
      </c>
      <c r="K27" s="1">
        <v>1.496</v>
      </c>
      <c r="L27" s="1">
        <v>1.5349999999999999</v>
      </c>
      <c r="M27" s="1">
        <v>1.486</v>
      </c>
      <c r="N27" s="1">
        <v>1.3149999999999999</v>
      </c>
      <c r="O27" s="1">
        <v>1.355</v>
      </c>
      <c r="P27" s="1">
        <v>1.2869999999999999</v>
      </c>
      <c r="Q27" s="1">
        <v>1.3320000000000001</v>
      </c>
      <c r="R27" s="1">
        <v>1.333</v>
      </c>
      <c r="S27" s="1">
        <v>1.3140000000000001</v>
      </c>
      <c r="T27" s="1">
        <v>1.2010000000000001</v>
      </c>
      <c r="U27" s="1">
        <v>0.91900000000000004</v>
      </c>
      <c r="V27" s="1">
        <v>1.04</v>
      </c>
      <c r="W27" s="1">
        <v>0.98399999999999999</v>
      </c>
      <c r="X27" s="1">
        <v>1.0189999999999999</v>
      </c>
      <c r="Y27" s="1">
        <v>0.97</v>
      </c>
      <c r="Z27" s="1">
        <v>0.89200000000000002</v>
      </c>
      <c r="AA27" s="1">
        <v>0.84899999999999998</v>
      </c>
      <c r="AB27" s="1">
        <v>0.83399999999999996</v>
      </c>
      <c r="AC27" s="1">
        <v>0.94499999999999995</v>
      </c>
      <c r="AD27" s="1">
        <v>0.92900000000000005</v>
      </c>
      <c r="AE27" s="1">
        <v>0.94599999999999995</v>
      </c>
      <c r="AF27" s="1">
        <v>0.84499999999999997</v>
      </c>
      <c r="AG27" s="1">
        <v>0.89600000000000002</v>
      </c>
      <c r="AH27" s="1">
        <v>0.82899999999999996</v>
      </c>
      <c r="AI27" s="1">
        <v>0.73899999999999999</v>
      </c>
      <c r="AJ27" s="62">
        <v>1.04</v>
      </c>
      <c r="AK27" s="49">
        <v>0.84799999999999998</v>
      </c>
      <c r="AM27" s="6"/>
    </row>
    <row r="28" spans="1:39" x14ac:dyDescent="0.25">
      <c r="A28" s="6" t="s">
        <v>165</v>
      </c>
      <c r="B28" s="1">
        <v>1.3260000000000001</v>
      </c>
      <c r="C28" s="1">
        <v>1.341</v>
      </c>
      <c r="D28" s="1">
        <v>1.2390000000000001</v>
      </c>
      <c r="E28" s="1">
        <v>1.2549999999999999</v>
      </c>
      <c r="F28" s="1">
        <v>1.319</v>
      </c>
      <c r="G28" s="1">
        <v>1.089</v>
      </c>
      <c r="H28" s="1">
        <v>1.0649999999999999</v>
      </c>
      <c r="I28" s="1">
        <v>0.872</v>
      </c>
      <c r="J28" s="1">
        <v>0.96099999999999997</v>
      </c>
      <c r="K28" s="1">
        <v>0.83099999999999996</v>
      </c>
      <c r="L28" s="1">
        <v>0.90600000000000003</v>
      </c>
      <c r="M28" s="1">
        <v>1.0189999999999999</v>
      </c>
      <c r="N28" s="1">
        <v>0.98899999999999999</v>
      </c>
      <c r="O28" s="1">
        <v>1.0509999999999999</v>
      </c>
      <c r="P28" s="1">
        <v>1.1559999999999999</v>
      </c>
      <c r="Q28" s="1">
        <v>1.099</v>
      </c>
      <c r="R28" s="1">
        <v>1.1299999999999999</v>
      </c>
      <c r="S28" s="1">
        <v>1.157</v>
      </c>
      <c r="T28" s="1">
        <v>1.232</v>
      </c>
      <c r="U28" s="1">
        <v>1.024</v>
      </c>
      <c r="V28" s="1">
        <v>1.3089999999999999</v>
      </c>
      <c r="W28" s="1">
        <v>1.484</v>
      </c>
      <c r="X28" s="1">
        <v>1.387</v>
      </c>
      <c r="Y28" s="1">
        <v>1.49</v>
      </c>
      <c r="Z28" s="1">
        <v>1.3759999999999999</v>
      </c>
      <c r="AA28" s="1">
        <v>1.3919999999999999</v>
      </c>
      <c r="AB28" s="1">
        <v>1.276</v>
      </c>
      <c r="AC28" s="1">
        <v>1.0660000000000001</v>
      </c>
      <c r="AD28" s="1">
        <v>1.2589999999999999</v>
      </c>
      <c r="AE28" s="1">
        <v>1.2370000000000001</v>
      </c>
      <c r="AF28" s="1">
        <v>1.208</v>
      </c>
      <c r="AG28" s="1">
        <v>1.321</v>
      </c>
      <c r="AH28" s="49">
        <v>1.4810000000000001</v>
      </c>
      <c r="AI28" s="49">
        <v>1.208</v>
      </c>
      <c r="AJ28" s="62">
        <v>1.0569999999999999</v>
      </c>
      <c r="AK28" s="49">
        <v>1.1659999999999999</v>
      </c>
      <c r="AM28" s="6"/>
    </row>
    <row r="29" spans="1:39" s="7" customFormat="1" x14ac:dyDescent="0.25">
      <c r="A29" s="7" t="s">
        <v>128</v>
      </c>
      <c r="B29" s="23">
        <f t="shared" ref="B29:AK29" si="1">SUM(B20:B28)</f>
        <v>71.108999999999995</v>
      </c>
      <c r="C29" s="23">
        <f t="shared" si="1"/>
        <v>69.533999999999992</v>
      </c>
      <c r="D29" s="23">
        <f t="shared" si="1"/>
        <v>68.327000000000012</v>
      </c>
      <c r="E29" s="23">
        <f t="shared" si="1"/>
        <v>69.432000000000002</v>
      </c>
      <c r="F29" s="23">
        <f t="shared" si="1"/>
        <v>74.436999999999998</v>
      </c>
      <c r="G29" s="23">
        <f t="shared" si="1"/>
        <v>75.861999999999995</v>
      </c>
      <c r="H29" s="23">
        <f t="shared" si="1"/>
        <v>74.001999999999995</v>
      </c>
      <c r="I29" s="23">
        <f t="shared" si="1"/>
        <v>75.530999999999992</v>
      </c>
      <c r="J29" s="23">
        <f t="shared" si="1"/>
        <v>79.106999999999985</v>
      </c>
      <c r="K29" s="23">
        <f t="shared" si="1"/>
        <v>78.518000000000001</v>
      </c>
      <c r="L29" s="23">
        <f t="shared" si="1"/>
        <v>79.834999999999994</v>
      </c>
      <c r="M29" s="23">
        <f t="shared" si="1"/>
        <v>77.209999999999994</v>
      </c>
      <c r="N29" s="23">
        <f t="shared" si="1"/>
        <v>72.61099999999999</v>
      </c>
      <c r="O29" s="23">
        <f t="shared" si="1"/>
        <v>74.459000000000017</v>
      </c>
      <c r="P29" s="23">
        <f t="shared" si="1"/>
        <v>78.596000000000004</v>
      </c>
      <c r="Q29" s="23">
        <f t="shared" si="1"/>
        <v>77.192999999999984</v>
      </c>
      <c r="R29" s="23">
        <f t="shared" si="1"/>
        <v>75.620999999999995</v>
      </c>
      <c r="S29" s="23">
        <f t="shared" si="1"/>
        <v>74.61999999999999</v>
      </c>
      <c r="T29" s="23">
        <f t="shared" si="1"/>
        <v>75.822000000000003</v>
      </c>
      <c r="U29" s="23">
        <f t="shared" si="1"/>
        <v>62.332999999999998</v>
      </c>
      <c r="V29" s="23">
        <f t="shared" si="1"/>
        <v>69.882000000000005</v>
      </c>
      <c r="W29" s="23">
        <f t="shared" si="1"/>
        <v>69.555999999999983</v>
      </c>
      <c r="X29" s="23">
        <f t="shared" si="1"/>
        <v>66.802999999999997</v>
      </c>
      <c r="Y29" s="23">
        <f t="shared" si="1"/>
        <v>66.614999999999995</v>
      </c>
      <c r="Z29" s="23">
        <f t="shared" si="1"/>
        <v>65.805000000000007</v>
      </c>
      <c r="AA29" s="23">
        <f t="shared" si="1"/>
        <v>66.878</v>
      </c>
      <c r="AB29" s="23">
        <f t="shared" si="1"/>
        <v>66.944999999999993</v>
      </c>
      <c r="AC29" s="23">
        <f t="shared" si="1"/>
        <v>67.685000000000002</v>
      </c>
      <c r="AD29" s="23">
        <f t="shared" si="1"/>
        <v>68.582999999999998</v>
      </c>
      <c r="AE29" s="23">
        <f t="shared" si="1"/>
        <v>68.906999999999996</v>
      </c>
      <c r="AF29" s="23">
        <f t="shared" si="1"/>
        <v>69.585999999999999</v>
      </c>
      <c r="AG29" s="23">
        <f t="shared" si="1"/>
        <v>73.873999999999995</v>
      </c>
      <c r="AH29" s="23">
        <f t="shared" si="1"/>
        <v>71.498000000000005</v>
      </c>
      <c r="AI29" s="23">
        <f t="shared" si="1"/>
        <v>67.734999999999999</v>
      </c>
      <c r="AJ29" s="23">
        <f t="shared" si="1"/>
        <v>68.036000000000016</v>
      </c>
      <c r="AK29" s="23">
        <f t="shared" si="1"/>
        <v>69.313000000000002</v>
      </c>
      <c r="AM29" s="6"/>
    </row>
    <row r="34" spans="2:13" x14ac:dyDescent="0.25">
      <c r="B34" s="7"/>
      <c r="C34" s="6" t="s">
        <v>118</v>
      </c>
      <c r="D34" s="6" t="s">
        <v>119</v>
      </c>
      <c r="E34" s="6" t="s">
        <v>120</v>
      </c>
      <c r="F34" s="6" t="s">
        <v>121</v>
      </c>
      <c r="G34" s="6" t="s">
        <v>122</v>
      </c>
      <c r="H34" s="6" t="s">
        <v>130</v>
      </c>
      <c r="I34" s="6" t="s">
        <v>142</v>
      </c>
      <c r="J34" s="6" t="s">
        <v>143</v>
      </c>
      <c r="K34" s="6" t="s">
        <v>185</v>
      </c>
      <c r="L34" s="6" t="s">
        <v>210</v>
      </c>
      <c r="M34" s="6" t="s">
        <v>334</v>
      </c>
    </row>
    <row r="35" spans="2:13" x14ac:dyDescent="0.25">
      <c r="B35" s="6" t="s">
        <v>335</v>
      </c>
      <c r="C35" s="5">
        <v>30.021000000000001</v>
      </c>
      <c r="D35" s="5">
        <v>30.838999999999999</v>
      </c>
      <c r="E35" s="5">
        <v>31.372999999999998</v>
      </c>
      <c r="F35" s="5">
        <v>31.952999999999999</v>
      </c>
      <c r="G35" s="5">
        <v>31.984999999999999</v>
      </c>
      <c r="H35" s="5">
        <v>32.207000000000001</v>
      </c>
      <c r="I35" s="5">
        <v>33.826000000000001</v>
      </c>
      <c r="J35" s="5">
        <v>33.352000000000004</v>
      </c>
      <c r="K35" s="5">
        <v>31.172999999999998</v>
      </c>
      <c r="L35" s="5">
        <v>32.323999999999998</v>
      </c>
      <c r="M35" s="5">
        <v>32.454000000000001</v>
      </c>
    </row>
    <row r="36" spans="2:13" x14ac:dyDescent="0.25">
      <c r="B36" s="6" t="s">
        <v>336</v>
      </c>
      <c r="C36" s="5">
        <v>25.375</v>
      </c>
      <c r="D36" s="5">
        <v>23.346</v>
      </c>
      <c r="E36" s="5">
        <v>24.099999999999998</v>
      </c>
      <c r="F36" s="5">
        <v>24.602</v>
      </c>
      <c r="G36" s="5">
        <v>23.694000000000003</v>
      </c>
      <c r="H36" s="5">
        <v>24.914999999999999</v>
      </c>
      <c r="I36" s="5">
        <v>26.098999999999997</v>
      </c>
      <c r="J36" s="5">
        <v>23.56</v>
      </c>
      <c r="K36" s="5">
        <v>23.838000000000001</v>
      </c>
      <c r="L36" s="5">
        <v>22.755000000000003</v>
      </c>
      <c r="M36" s="5">
        <v>24.011000000000003</v>
      </c>
    </row>
    <row r="37" spans="2:13" x14ac:dyDescent="0.25">
      <c r="B37" s="6" t="s">
        <v>337</v>
      </c>
      <c r="C37" s="5">
        <v>4.62</v>
      </c>
      <c r="D37" s="5">
        <v>5.0110000000000001</v>
      </c>
      <c r="E37" s="5">
        <v>5.3550000000000004</v>
      </c>
      <c r="F37" s="5">
        <v>5.3339999999999996</v>
      </c>
      <c r="G37" s="5">
        <v>5.2670000000000003</v>
      </c>
      <c r="H37" s="5">
        <v>4.9530000000000003</v>
      </c>
      <c r="I37" s="5">
        <v>5.4790000000000001</v>
      </c>
      <c r="J37" s="5">
        <v>5.2649999999999997</v>
      </c>
      <c r="K37" s="5">
        <v>4.2949999999999999</v>
      </c>
      <c r="L37" s="5">
        <v>4.6580000000000004</v>
      </c>
      <c r="M37" s="5">
        <v>4.4139999999999997</v>
      </c>
    </row>
    <row r="38" spans="2:13" x14ac:dyDescent="0.25">
      <c r="B38" s="6" t="s">
        <v>338</v>
      </c>
      <c r="C38" s="5">
        <v>1.843</v>
      </c>
      <c r="D38" s="5">
        <v>1.782</v>
      </c>
      <c r="E38" s="5">
        <v>1.718</v>
      </c>
      <c r="F38" s="5">
        <v>1.8620000000000001</v>
      </c>
      <c r="G38" s="5">
        <v>1.9630000000000001</v>
      </c>
      <c r="H38" s="5">
        <v>1.9419999999999999</v>
      </c>
      <c r="I38" s="5">
        <v>2.0409999999999999</v>
      </c>
      <c r="J38" s="5">
        <v>1.996</v>
      </c>
      <c r="K38" s="5">
        <v>2.4319999999999999</v>
      </c>
      <c r="L38" s="5">
        <v>2.2010000000000001</v>
      </c>
      <c r="M38" s="5">
        <v>2.153</v>
      </c>
    </row>
    <row r="39" spans="2:13" x14ac:dyDescent="0.25">
      <c r="B39" s="6" t="s">
        <v>160</v>
      </c>
      <c r="C39" s="5">
        <v>3.9169999999999998</v>
      </c>
      <c r="D39" s="5">
        <v>3.9969999999999999</v>
      </c>
      <c r="E39" s="5">
        <v>4.17</v>
      </c>
      <c r="F39" s="5">
        <v>4.3150000000000004</v>
      </c>
      <c r="G39" s="5">
        <v>4.1379999999999999</v>
      </c>
      <c r="H39" s="5">
        <v>3.879</v>
      </c>
      <c r="I39" s="5">
        <v>4.0460000000000003</v>
      </c>
      <c r="J39" s="5">
        <v>3.9910000000000001</v>
      </c>
      <c r="K39" s="5">
        <v>3.5939999999999999</v>
      </c>
      <c r="L39" s="5">
        <v>3.5830000000000002</v>
      </c>
      <c r="M39" s="5">
        <v>3.68</v>
      </c>
    </row>
    <row r="40" spans="2:13" x14ac:dyDescent="0.25">
      <c r="B40" s="6" t="s">
        <v>339</v>
      </c>
      <c r="C40" s="5">
        <v>4.3970000000000002</v>
      </c>
      <c r="D40" s="5">
        <v>4.5709999999999997</v>
      </c>
      <c r="E40" s="5">
        <v>4.8739999999999997</v>
      </c>
      <c r="F40" s="5">
        <v>4.4290000000000003</v>
      </c>
      <c r="G40" s="5">
        <v>4.4210000000000003</v>
      </c>
      <c r="H40" s="5">
        <v>4.5709999999999997</v>
      </c>
      <c r="I40" s="5">
        <v>4.8170000000000002</v>
      </c>
      <c r="J40" s="5">
        <v>4.7510000000000003</v>
      </c>
      <c r="K40" s="5">
        <v>5.0979999999999999</v>
      </c>
      <c r="L40" s="5">
        <v>4.7530000000000001</v>
      </c>
      <c r="M40" s="5">
        <v>4.694</v>
      </c>
    </row>
    <row r="41" spans="2:13" x14ac:dyDescent="0.25">
      <c r="B41" s="6" t="s">
        <v>340</v>
      </c>
      <c r="C41" s="5">
        <v>2.0010000000000003</v>
      </c>
      <c r="D41" s="5">
        <v>1.9140000000000001</v>
      </c>
      <c r="E41" s="5">
        <v>1.7230000000000001</v>
      </c>
      <c r="F41" s="5">
        <v>1.6559999999999999</v>
      </c>
      <c r="G41" s="5">
        <v>1.839</v>
      </c>
      <c r="H41" s="5">
        <v>1.867</v>
      </c>
      <c r="I41" s="5">
        <v>2.17</v>
      </c>
      <c r="J41" s="5">
        <v>2.0219999999999998</v>
      </c>
      <c r="K41" s="5">
        <v>2.2160000000000002</v>
      </c>
      <c r="L41" s="5">
        <v>2.4370000000000003</v>
      </c>
      <c r="M41" s="5">
        <v>2.339</v>
      </c>
    </row>
    <row r="42" spans="2:13" x14ac:dyDescent="0.25">
      <c r="B42" s="6" t="s">
        <v>164</v>
      </c>
      <c r="C42" s="5">
        <v>0.84899999999999998</v>
      </c>
      <c r="D42" s="5">
        <v>0.83399999999999996</v>
      </c>
      <c r="E42" s="5">
        <v>0.94499999999999995</v>
      </c>
      <c r="F42" s="5">
        <v>0.92899999999999994</v>
      </c>
      <c r="G42" s="5">
        <v>0.94599999999999995</v>
      </c>
      <c r="H42" s="5">
        <v>0.84499999999999997</v>
      </c>
      <c r="I42" s="5">
        <v>0.89600000000000002</v>
      </c>
      <c r="J42" s="5">
        <v>0.82899999999999996</v>
      </c>
      <c r="K42" s="5">
        <v>0.73899999999999999</v>
      </c>
      <c r="L42" s="5">
        <v>1.04</v>
      </c>
      <c r="M42" s="5">
        <v>0.84799999999999998</v>
      </c>
    </row>
  </sheetData>
  <phoneticPr fontId="8" type="noConversion"/>
  <hyperlinks>
    <hyperlink ref="A2" r:id="rId1" xr:uid="{9C33ACFD-928B-4F97-85F6-94ACDB3A766C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22D5B-0ADA-4992-A93F-EBEE580640E0}">
  <dimension ref="A2:BA29"/>
  <sheetViews>
    <sheetView zoomScale="80" zoomScaleNormal="80" workbookViewId="0">
      <pane xSplit="1" ySplit="2" topLeftCell="B3" activePane="bottomRight" state="frozen"/>
      <selection pane="topRight" activeCell="N31" sqref="N31"/>
      <selection pane="bottomLeft" activeCell="N31" sqref="N31"/>
      <selection pane="bottomRight" activeCell="K39" sqref="K39"/>
    </sheetView>
  </sheetViews>
  <sheetFormatPr baseColWidth="10" defaultColWidth="11.42578125" defaultRowHeight="15" customHeight="1" x14ac:dyDescent="0.25"/>
  <cols>
    <col min="1" max="1" width="35.42578125" style="7" customWidth="1"/>
    <col min="2" max="2" width="6" style="7" customWidth="1"/>
    <col min="3" max="3" width="6.140625" style="7" customWidth="1"/>
    <col min="4" max="4" width="5.42578125" style="7" customWidth="1"/>
    <col min="5" max="6" width="5.85546875" style="7" customWidth="1"/>
    <col min="7" max="7" width="6.140625" style="7" customWidth="1"/>
    <col min="8" max="8" width="6" style="7" customWidth="1"/>
    <col min="9" max="9" width="6.42578125" style="7" customWidth="1"/>
    <col min="10" max="44" width="6.5703125" customWidth="1"/>
    <col min="45" max="45" width="6.85546875" customWidth="1"/>
    <col min="47" max="47" width="11.42578125" customWidth="1"/>
  </cols>
  <sheetData>
    <row r="2" spans="1:46" x14ac:dyDescent="0.25">
      <c r="B2" s="7" t="s">
        <v>148</v>
      </c>
      <c r="G2" s="4" t="s">
        <v>149</v>
      </c>
      <c r="O2" s="7" t="s">
        <v>91</v>
      </c>
      <c r="AR2" s="4" t="s">
        <v>193</v>
      </c>
      <c r="AT2" s="4" t="s">
        <v>194</v>
      </c>
    </row>
    <row r="3" spans="1:46" x14ac:dyDescent="0.25">
      <c r="G3" s="4"/>
    </row>
    <row r="4" spans="1:46" x14ac:dyDescent="0.25">
      <c r="B4" s="42">
        <v>1950</v>
      </c>
      <c r="C4" s="42">
        <v>1955</v>
      </c>
      <c r="D4" s="42">
        <v>1960</v>
      </c>
      <c r="E4" s="42">
        <v>1965</v>
      </c>
      <c r="F4" s="42">
        <v>1970</v>
      </c>
      <c r="G4" s="42">
        <v>1975</v>
      </c>
      <c r="H4" s="42">
        <v>1980</v>
      </c>
      <c r="I4" s="42">
        <v>1985</v>
      </c>
      <c r="J4" s="7" t="s">
        <v>93</v>
      </c>
      <c r="K4" s="7" t="s">
        <v>94</v>
      </c>
      <c r="L4" s="7" t="s">
        <v>95</v>
      </c>
      <c r="M4" s="7" t="s">
        <v>96</v>
      </c>
      <c r="N4" s="7" t="s">
        <v>97</v>
      </c>
      <c r="O4" s="7" t="s">
        <v>98</v>
      </c>
      <c r="P4" s="7" t="s">
        <v>99</v>
      </c>
      <c r="Q4" s="7" t="s">
        <v>100</v>
      </c>
      <c r="R4" s="7" t="s">
        <v>101</v>
      </c>
      <c r="S4" s="7" t="s">
        <v>102</v>
      </c>
      <c r="T4" s="7" t="s">
        <v>103</v>
      </c>
      <c r="U4" s="7" t="s">
        <v>104</v>
      </c>
      <c r="V4" s="7" t="s">
        <v>105</v>
      </c>
      <c r="W4" s="7" t="s">
        <v>106</v>
      </c>
      <c r="X4" s="7" t="s">
        <v>107</v>
      </c>
      <c r="Y4" s="7" t="s">
        <v>108</v>
      </c>
      <c r="Z4" s="7" t="s">
        <v>109</v>
      </c>
      <c r="AA4" s="7" t="s">
        <v>110</v>
      </c>
      <c r="AB4" s="7" t="s">
        <v>111</v>
      </c>
      <c r="AC4" s="7" t="s">
        <v>112</v>
      </c>
      <c r="AD4" s="7" t="s">
        <v>113</v>
      </c>
      <c r="AE4" s="7" t="s">
        <v>114</v>
      </c>
      <c r="AF4" s="7" t="s">
        <v>115</v>
      </c>
      <c r="AG4" s="7" t="s">
        <v>116</v>
      </c>
      <c r="AH4" s="7" t="s">
        <v>117</v>
      </c>
      <c r="AI4" s="7" t="s">
        <v>118</v>
      </c>
      <c r="AJ4" s="7" t="s">
        <v>119</v>
      </c>
      <c r="AK4" s="7" t="s">
        <v>120</v>
      </c>
      <c r="AL4" s="7" t="s">
        <v>121</v>
      </c>
      <c r="AM4" s="7" t="s">
        <v>122</v>
      </c>
      <c r="AN4" s="7" t="s">
        <v>130</v>
      </c>
      <c r="AO4" s="7" t="s">
        <v>142</v>
      </c>
      <c r="AP4" s="7" t="s">
        <v>143</v>
      </c>
      <c r="AQ4" s="7">
        <v>2023</v>
      </c>
      <c r="AR4" s="7">
        <f>AQ4+1</f>
        <v>2024</v>
      </c>
      <c r="AS4" s="7">
        <f>AR4+1</f>
        <v>2025</v>
      </c>
    </row>
    <row r="5" spans="1:46" x14ac:dyDescent="0.25">
      <c r="A5" s="7" t="s">
        <v>48</v>
      </c>
      <c r="J5" s="1">
        <v>9.5000000000000001E-2</v>
      </c>
      <c r="K5" s="1">
        <v>0.105</v>
      </c>
      <c r="L5" s="1">
        <v>0.14000000000000001</v>
      </c>
      <c r="M5" s="1">
        <v>0.189</v>
      </c>
      <c r="N5" s="1">
        <v>0.28000000000000003</v>
      </c>
      <c r="O5" s="1">
        <v>0.29499999999999998</v>
      </c>
      <c r="P5" s="1">
        <v>0.60099999999999998</v>
      </c>
      <c r="Q5" s="1">
        <v>0.92700000000000005</v>
      </c>
      <c r="R5" s="1">
        <v>0.98</v>
      </c>
      <c r="S5" s="1">
        <v>1.232</v>
      </c>
      <c r="T5" s="1">
        <v>1.238</v>
      </c>
      <c r="U5" s="1">
        <v>1.2090000000000001</v>
      </c>
      <c r="V5" s="1">
        <v>1.238</v>
      </c>
      <c r="W5" s="1">
        <v>1.4390000000000001</v>
      </c>
      <c r="X5" s="1">
        <v>1.5740000000000001</v>
      </c>
      <c r="Y5" s="1">
        <v>2.2000000000000002</v>
      </c>
      <c r="Z5" s="1">
        <v>2.641</v>
      </c>
      <c r="AA5" s="1">
        <v>2.9249999999999998</v>
      </c>
      <c r="AB5" s="1">
        <v>3.2559999999999998</v>
      </c>
      <c r="AC5" s="1">
        <v>4.6619999999999999</v>
      </c>
      <c r="AD5" s="1">
        <v>5.6829999999999998</v>
      </c>
      <c r="AE5" s="1">
        <v>5.6580000000000004</v>
      </c>
      <c r="AF5" s="1">
        <v>6.4710000000000001</v>
      </c>
      <c r="AG5" s="1">
        <v>6.4420000000000002</v>
      </c>
      <c r="AH5" s="1">
        <v>6.6319999999999997</v>
      </c>
      <c r="AI5" s="1">
        <v>7.0940000000000003</v>
      </c>
      <c r="AJ5" s="1">
        <v>7.3</v>
      </c>
      <c r="AK5" s="1">
        <v>7.9340000000000002</v>
      </c>
      <c r="AL5" s="1">
        <v>8.8620000000000001</v>
      </c>
      <c r="AM5" s="1">
        <v>8.41</v>
      </c>
      <c r="AN5" s="1">
        <v>8.7799999999999994</v>
      </c>
      <c r="AO5" s="1">
        <v>8.1430000000000007</v>
      </c>
      <c r="AP5" s="1">
        <v>9.125</v>
      </c>
      <c r="AQ5" s="1">
        <v>10.388999999999999</v>
      </c>
      <c r="AR5" s="1">
        <v>11.552</v>
      </c>
      <c r="AS5" s="1">
        <v>11.077</v>
      </c>
    </row>
    <row r="6" spans="1:46" x14ac:dyDescent="0.25">
      <c r="A6" s="7" t="s">
        <v>50</v>
      </c>
      <c r="J6" s="1">
        <v>0.44800000000000001</v>
      </c>
      <c r="K6" s="1">
        <v>0.43099999999999999</v>
      </c>
      <c r="L6" s="1">
        <v>0.47199999999999998</v>
      </c>
      <c r="M6" s="1">
        <v>0.51</v>
      </c>
      <c r="N6" s="1">
        <v>0.51700000000000002</v>
      </c>
      <c r="O6" s="1">
        <v>0.48899999999999999</v>
      </c>
      <c r="P6" s="1">
        <v>0.501</v>
      </c>
      <c r="Q6" s="1">
        <v>0.496</v>
      </c>
      <c r="R6" s="1">
        <v>0.51700000000000002</v>
      </c>
      <c r="S6" s="1">
        <v>0.50700000000000001</v>
      </c>
      <c r="T6" s="1">
        <v>0.51100000000000001</v>
      </c>
      <c r="U6" s="1">
        <v>0.43099999999999999</v>
      </c>
      <c r="V6" s="1">
        <v>0.42599999999999999</v>
      </c>
      <c r="W6" s="1">
        <v>0.54200000000000004</v>
      </c>
      <c r="X6" s="1">
        <v>0.52600000000000002</v>
      </c>
      <c r="Y6" s="1">
        <v>0.56000000000000005</v>
      </c>
      <c r="Z6" s="1">
        <v>0.495</v>
      </c>
      <c r="AA6" s="1">
        <v>0.57899999999999996</v>
      </c>
      <c r="AB6" s="1">
        <v>0.52600000000000002</v>
      </c>
      <c r="AC6" s="1">
        <v>0.57299999999999995</v>
      </c>
      <c r="AD6" s="1">
        <v>0.51100000000000001</v>
      </c>
      <c r="AE6" s="1">
        <v>0.55100000000000005</v>
      </c>
      <c r="AF6" s="1">
        <v>0.53700000000000003</v>
      </c>
      <c r="AG6" s="1">
        <v>0.55500000000000005</v>
      </c>
      <c r="AH6" s="1">
        <v>0.50700000000000001</v>
      </c>
      <c r="AI6" s="1">
        <v>0.52600000000000002</v>
      </c>
      <c r="AJ6" s="1">
        <v>0.48</v>
      </c>
      <c r="AK6" s="1">
        <v>0.54200000000000004</v>
      </c>
      <c r="AL6" s="1">
        <v>0.54400000000000004</v>
      </c>
      <c r="AM6" s="1">
        <v>0.50900000000000001</v>
      </c>
      <c r="AN6" s="1">
        <v>0.52800000000000002</v>
      </c>
      <c r="AO6" s="1">
        <v>0.50800000000000001</v>
      </c>
      <c r="AP6" s="1">
        <v>0.373</v>
      </c>
      <c r="AQ6" s="1">
        <v>0.39800000000000002</v>
      </c>
      <c r="AR6" s="1">
        <v>0.38200000000000001</v>
      </c>
      <c r="AS6" s="1">
        <v>0.38200000000000001</v>
      </c>
    </row>
    <row r="7" spans="1:46" x14ac:dyDescent="0.25">
      <c r="A7" s="7" t="s">
        <v>145</v>
      </c>
      <c r="G7">
        <v>0.7</v>
      </c>
      <c r="H7">
        <v>1.4</v>
      </c>
      <c r="I7">
        <v>1.7</v>
      </c>
      <c r="J7" s="1">
        <v>1.389</v>
      </c>
      <c r="K7" s="1">
        <v>1.6020000000000001</v>
      </c>
      <c r="L7" s="1">
        <v>1.5620000000000001</v>
      </c>
      <c r="M7" s="1">
        <v>1.4410000000000001</v>
      </c>
      <c r="N7" s="1">
        <v>2.2480000000000002</v>
      </c>
      <c r="O7" s="1">
        <v>1.9770000000000001</v>
      </c>
      <c r="P7" s="1">
        <v>1.022</v>
      </c>
      <c r="Q7" s="1">
        <v>2.2829999999999999</v>
      </c>
      <c r="R7" s="1">
        <v>1.532</v>
      </c>
      <c r="S7" s="1">
        <v>1.633</v>
      </c>
      <c r="T7" s="1">
        <v>1.3740000000000001</v>
      </c>
      <c r="U7" s="1">
        <v>1.5089999999999999</v>
      </c>
      <c r="V7" s="1">
        <v>1.284</v>
      </c>
      <c r="W7" s="1">
        <v>1.373</v>
      </c>
      <c r="X7" s="1">
        <v>1.319</v>
      </c>
      <c r="Y7" s="1">
        <v>1.748</v>
      </c>
      <c r="Z7" s="1">
        <v>1.1140000000000001</v>
      </c>
      <c r="AA7" s="1">
        <v>2.12</v>
      </c>
      <c r="AB7" s="1">
        <v>2.0539999999999998</v>
      </c>
      <c r="AC7" s="1">
        <v>1.8080000000000001</v>
      </c>
      <c r="AD7" s="1">
        <v>1.1020000000000001</v>
      </c>
      <c r="AE7" s="1">
        <v>2.3780000000000001</v>
      </c>
      <c r="AF7" s="1">
        <v>2.17</v>
      </c>
      <c r="AG7" s="1">
        <v>1.4710000000000001</v>
      </c>
      <c r="AH7" s="1">
        <v>1.7629999999999999</v>
      </c>
      <c r="AI7" s="1">
        <v>2.46</v>
      </c>
      <c r="AJ7" s="1">
        <v>1.798</v>
      </c>
      <c r="AK7" s="1">
        <v>2.2370000000000001</v>
      </c>
      <c r="AL7" s="1">
        <v>1.964</v>
      </c>
      <c r="AM7" s="1">
        <v>1.992</v>
      </c>
      <c r="AN7" s="1">
        <v>1.75</v>
      </c>
      <c r="AO7" s="1">
        <v>1.45</v>
      </c>
      <c r="AP7" s="1">
        <v>2.3559999999999999</v>
      </c>
      <c r="AQ7" s="1">
        <v>2.577</v>
      </c>
      <c r="AR7" s="1">
        <v>2.4129999999999998</v>
      </c>
      <c r="AS7" s="1">
        <v>2.25</v>
      </c>
    </row>
    <row r="8" spans="1:46" x14ac:dyDescent="0.25">
      <c r="A8" s="7" t="s">
        <v>57</v>
      </c>
      <c r="B8" s="44">
        <v>2.2000000000000002</v>
      </c>
      <c r="C8" s="44">
        <v>2.9</v>
      </c>
      <c r="D8" s="44">
        <v>3.7440000000000002</v>
      </c>
      <c r="E8" s="44">
        <v>4.9290000000000003</v>
      </c>
      <c r="F8" s="44">
        <v>5.3109999999999999</v>
      </c>
      <c r="G8" s="44">
        <v>6.5</v>
      </c>
      <c r="H8" s="44">
        <v>7.1</v>
      </c>
      <c r="I8" s="44">
        <v>9</v>
      </c>
      <c r="J8" s="1">
        <v>6.8739999999999997</v>
      </c>
      <c r="K8" s="1">
        <v>6.7030000000000003</v>
      </c>
      <c r="L8" s="1">
        <v>6.8140000000000001</v>
      </c>
      <c r="M8" s="1">
        <v>7.976</v>
      </c>
      <c r="N8" s="1">
        <v>7.8769999999999998</v>
      </c>
      <c r="O8" s="1">
        <v>7.2629999999999999</v>
      </c>
      <c r="P8" s="1">
        <v>7.3570000000000002</v>
      </c>
      <c r="Q8" s="1">
        <v>7.452</v>
      </c>
      <c r="R8" s="1">
        <v>7.7629999999999999</v>
      </c>
      <c r="S8" s="1">
        <v>7.4569999999999999</v>
      </c>
      <c r="T8" s="1">
        <v>10.074999999999999</v>
      </c>
      <c r="U8" s="1">
        <v>9.9670000000000005</v>
      </c>
      <c r="V8" s="1">
        <v>9.3379999999999992</v>
      </c>
      <c r="W8" s="1">
        <v>7.95</v>
      </c>
      <c r="X8" s="1">
        <v>9.3339999999999996</v>
      </c>
      <c r="Y8" s="1">
        <v>9.9949999999999992</v>
      </c>
      <c r="Z8" s="1">
        <v>10.073</v>
      </c>
      <c r="AA8" s="1">
        <v>10.079000000000001</v>
      </c>
      <c r="AB8" s="1">
        <v>9.6769999999999996</v>
      </c>
      <c r="AC8" s="1">
        <v>8.6289999999999996</v>
      </c>
      <c r="AD8" s="1">
        <v>9.5540000000000003</v>
      </c>
      <c r="AE8" s="1">
        <v>7.298</v>
      </c>
      <c r="AF8" s="1">
        <v>9.1579999999999995</v>
      </c>
      <c r="AG8" s="1">
        <v>8.06</v>
      </c>
      <c r="AH8" s="1">
        <v>7.6050000000000004</v>
      </c>
      <c r="AI8" s="1">
        <v>7.4690000000000003</v>
      </c>
      <c r="AJ8" s="1">
        <v>7.6950000000000003</v>
      </c>
      <c r="AK8" s="1">
        <v>7.6289999999999996</v>
      </c>
      <c r="AL8" s="1">
        <v>7.5640000000000001</v>
      </c>
      <c r="AM8" s="1">
        <v>6.9960000000000004</v>
      </c>
      <c r="AN8" s="1">
        <v>6.9669999999999996</v>
      </c>
      <c r="AO8" s="1">
        <v>7.6529999999999996</v>
      </c>
      <c r="AP8" s="1">
        <v>7.2770000000000001</v>
      </c>
      <c r="AQ8" s="1">
        <v>7.95</v>
      </c>
      <c r="AR8" s="1">
        <v>7.8049999999999997</v>
      </c>
      <c r="AS8" s="1">
        <v>7.4509999999999996</v>
      </c>
    </row>
    <row r="9" spans="1:46" x14ac:dyDescent="0.25">
      <c r="A9" s="7" t="s">
        <v>63</v>
      </c>
      <c r="B9" s="44">
        <v>9.5</v>
      </c>
      <c r="C9" s="44">
        <v>12.5</v>
      </c>
      <c r="D9" s="44">
        <v>17.663</v>
      </c>
      <c r="E9" s="44">
        <v>26.459</v>
      </c>
      <c r="F9" s="44">
        <v>32.1935</v>
      </c>
      <c r="G9" s="44">
        <v>38.575499999999998</v>
      </c>
      <c r="H9" s="44">
        <v>39.658000000000001</v>
      </c>
      <c r="I9" s="44">
        <v>44.339500000000001</v>
      </c>
      <c r="J9" s="1">
        <v>44.996000000000002</v>
      </c>
      <c r="K9" s="1">
        <v>44.587000000000003</v>
      </c>
      <c r="L9" s="1">
        <v>44.2</v>
      </c>
      <c r="M9" s="1">
        <v>44.426000000000002</v>
      </c>
      <c r="N9" s="1">
        <v>45.465000000000003</v>
      </c>
      <c r="O9" s="1">
        <v>46.988999999999997</v>
      </c>
      <c r="P9" s="1">
        <v>43.753</v>
      </c>
      <c r="Q9" s="1">
        <v>44.969000000000001</v>
      </c>
      <c r="R9" s="1">
        <v>48.5</v>
      </c>
      <c r="S9" s="1">
        <v>48.704000000000001</v>
      </c>
      <c r="T9" s="1">
        <v>50.780999999999999</v>
      </c>
      <c r="U9" s="1">
        <v>48.408999999999999</v>
      </c>
      <c r="V9" s="1">
        <v>46.503</v>
      </c>
      <c r="W9" s="1">
        <v>46.88</v>
      </c>
      <c r="X9" s="1">
        <v>50.463000000000001</v>
      </c>
      <c r="Y9" s="1">
        <v>51.055999999999997</v>
      </c>
      <c r="Z9" s="1">
        <v>48.957999999999998</v>
      </c>
      <c r="AA9" s="1">
        <v>48.896999999999998</v>
      </c>
      <c r="AB9" s="1">
        <v>49.616999999999997</v>
      </c>
      <c r="AC9" s="1">
        <v>40.213999999999999</v>
      </c>
      <c r="AD9" s="1">
        <v>43.374000000000002</v>
      </c>
      <c r="AE9" s="1">
        <v>43.084000000000003</v>
      </c>
      <c r="AF9" s="1">
        <v>42.252000000000002</v>
      </c>
      <c r="AG9" s="1">
        <v>42.064999999999998</v>
      </c>
      <c r="AH9" s="1">
        <v>43.191000000000003</v>
      </c>
      <c r="AI9" s="1">
        <v>43.719000000000001</v>
      </c>
      <c r="AJ9" s="1">
        <v>44.661999999999999</v>
      </c>
      <c r="AK9" s="1">
        <v>44.670999999999999</v>
      </c>
      <c r="AL9" s="1">
        <v>45.234000000000002</v>
      </c>
      <c r="AM9" s="1">
        <v>44.82</v>
      </c>
      <c r="AN9" s="1">
        <v>45.365000000000002</v>
      </c>
      <c r="AO9" s="1">
        <v>47.451999999999998</v>
      </c>
      <c r="AP9" s="1">
        <v>46.286999999999999</v>
      </c>
      <c r="AQ9" s="1">
        <v>43.828000000000003</v>
      </c>
      <c r="AR9" s="1">
        <v>44.668999999999997</v>
      </c>
      <c r="AS9" s="1">
        <v>45.356999999999999</v>
      </c>
    </row>
    <row r="10" spans="1:46" x14ac:dyDescent="0.25">
      <c r="A10" s="7" t="s">
        <v>75</v>
      </c>
      <c r="H10"/>
      <c r="I10"/>
      <c r="J10" s="1">
        <v>0.53</v>
      </c>
      <c r="K10" s="1">
        <v>0.53100000000000003</v>
      </c>
      <c r="L10" s="1">
        <v>0.43</v>
      </c>
      <c r="M10" s="1">
        <v>0.38900000000000001</v>
      </c>
      <c r="N10" s="1">
        <v>0.435</v>
      </c>
      <c r="O10" s="1">
        <v>0.44700000000000001</v>
      </c>
      <c r="P10" s="1">
        <v>0.70299999999999996</v>
      </c>
      <c r="Q10" s="1">
        <v>0.626</v>
      </c>
      <c r="R10" s="1">
        <v>0.56899999999999995</v>
      </c>
      <c r="S10" s="1">
        <v>0.56499999999999995</v>
      </c>
      <c r="T10" s="1">
        <v>0.59199999999999997</v>
      </c>
      <c r="U10" s="1">
        <v>0.82799999999999996</v>
      </c>
      <c r="V10" s="1">
        <v>0.77500000000000002</v>
      </c>
      <c r="W10" s="1">
        <v>0.65700000000000003</v>
      </c>
      <c r="X10" s="1">
        <v>0.54900000000000004</v>
      </c>
      <c r="Y10" s="1">
        <v>0.70699999999999996</v>
      </c>
      <c r="Z10" s="1">
        <v>0.71399999999999997</v>
      </c>
      <c r="AA10" s="1">
        <v>0.76100000000000001</v>
      </c>
      <c r="AB10" s="1">
        <v>1.038</v>
      </c>
      <c r="AC10" s="1">
        <v>1.073</v>
      </c>
      <c r="AD10" s="1">
        <v>1.147</v>
      </c>
      <c r="AE10" s="1">
        <v>1.111</v>
      </c>
      <c r="AF10" s="1">
        <v>1.2410000000000001</v>
      </c>
      <c r="AG10" s="1">
        <v>1.2869999999999999</v>
      </c>
      <c r="AH10" s="1">
        <v>1.2529999999999999</v>
      </c>
      <c r="AI10" s="1">
        <v>1.29</v>
      </c>
      <c r="AJ10" s="1">
        <v>1.391</v>
      </c>
      <c r="AK10" s="1">
        <v>1.488</v>
      </c>
      <c r="AL10" s="1">
        <v>1.522</v>
      </c>
      <c r="AM10" s="1">
        <v>1.498</v>
      </c>
      <c r="AN10" s="1">
        <v>1.462</v>
      </c>
      <c r="AO10" s="1">
        <v>1.615</v>
      </c>
      <c r="AP10" s="1">
        <v>1.5429999999999999</v>
      </c>
      <c r="AQ10" s="1">
        <v>1.5269999999999999</v>
      </c>
      <c r="AR10" s="1">
        <v>1.522</v>
      </c>
      <c r="AS10" s="1">
        <v>1.63</v>
      </c>
    </row>
    <row r="11" spans="1:46" x14ac:dyDescent="0.25">
      <c r="A11" s="7" t="s">
        <v>77</v>
      </c>
      <c r="B11" s="44">
        <v>0.1</v>
      </c>
      <c r="C11" s="44">
        <v>0.2</v>
      </c>
      <c r="D11" s="44">
        <v>0.33700000000000002</v>
      </c>
      <c r="E11" s="44">
        <v>0.40899999999999997</v>
      </c>
      <c r="F11" s="44">
        <v>0.49</v>
      </c>
      <c r="G11" s="44">
        <v>0.53200000000000003</v>
      </c>
      <c r="H11" s="44">
        <v>0.68300000000000005</v>
      </c>
      <c r="I11" s="44">
        <v>0.66600000000000004</v>
      </c>
      <c r="J11" s="1">
        <v>0.49199999999999999</v>
      </c>
      <c r="K11" s="1">
        <v>0.48899999999999999</v>
      </c>
      <c r="L11" s="1">
        <v>0.49399999999999999</v>
      </c>
      <c r="M11" s="1">
        <v>0.51</v>
      </c>
      <c r="N11" s="1">
        <v>0.5</v>
      </c>
      <c r="O11" s="1">
        <v>0.52900000000000003</v>
      </c>
      <c r="P11" s="1">
        <v>0.50600000000000001</v>
      </c>
      <c r="Q11" s="1">
        <v>0.499</v>
      </c>
      <c r="R11" s="1">
        <v>0.52600000000000002</v>
      </c>
      <c r="S11" s="1">
        <v>0.504</v>
      </c>
      <c r="T11" s="1">
        <v>0.54200000000000004</v>
      </c>
      <c r="U11" s="1">
        <v>0.55500000000000005</v>
      </c>
      <c r="V11" s="1">
        <v>0.54900000000000004</v>
      </c>
      <c r="W11" s="1">
        <v>0.53200000000000003</v>
      </c>
      <c r="X11" s="1">
        <v>0.505</v>
      </c>
      <c r="Y11" s="1">
        <v>0.51900000000000002</v>
      </c>
      <c r="Z11" s="1">
        <v>0.55700000000000005</v>
      </c>
      <c r="AA11" s="1">
        <v>0.54400000000000004</v>
      </c>
      <c r="AB11" s="1">
        <v>0.59699999999999998</v>
      </c>
      <c r="AC11" s="1">
        <v>0.58199999999999996</v>
      </c>
      <c r="AD11" s="1">
        <v>0.56999999999999995</v>
      </c>
      <c r="AE11" s="1">
        <v>0.54600000000000004</v>
      </c>
      <c r="AF11" s="1">
        <v>0.623</v>
      </c>
      <c r="AG11" s="1">
        <v>0.628</v>
      </c>
      <c r="AH11" s="1">
        <v>0.65100000000000002</v>
      </c>
      <c r="AI11" s="1">
        <v>0.79400000000000004</v>
      </c>
      <c r="AJ11" s="1">
        <v>0.85799999999999998</v>
      </c>
      <c r="AK11" s="1">
        <v>1.0580000000000001</v>
      </c>
      <c r="AL11" s="1">
        <v>1.23</v>
      </c>
      <c r="AM11" s="1">
        <v>1.5129999999999999</v>
      </c>
      <c r="AN11" s="1">
        <v>1.9450000000000001</v>
      </c>
      <c r="AO11" s="1">
        <v>2.552</v>
      </c>
      <c r="AP11" s="1">
        <v>3.153</v>
      </c>
      <c r="AQ11" s="1">
        <v>3.6909999999999998</v>
      </c>
      <c r="AR11" s="1">
        <v>3.9710000000000001</v>
      </c>
      <c r="AS11" s="1">
        <v>4.4870000000000001</v>
      </c>
    </row>
    <row r="12" spans="1:46" x14ac:dyDescent="0.25">
      <c r="A12" s="7" t="s">
        <v>84</v>
      </c>
      <c r="H12"/>
      <c r="I12"/>
      <c r="J12" s="1">
        <v>0.68</v>
      </c>
      <c r="K12" s="1">
        <v>0.66200000000000003</v>
      </c>
      <c r="L12" s="1">
        <v>0.67800000000000005</v>
      </c>
      <c r="M12" s="1">
        <v>1.5029999999999999</v>
      </c>
      <c r="N12" s="1">
        <v>1.538</v>
      </c>
      <c r="O12" s="1">
        <v>1.347</v>
      </c>
      <c r="P12" s="1">
        <v>1.159</v>
      </c>
      <c r="Q12" s="1">
        <v>1.087</v>
      </c>
      <c r="R12" s="1">
        <v>1.8169999999999999</v>
      </c>
      <c r="S12" s="1">
        <v>1.8260000000000001</v>
      </c>
      <c r="T12" s="1">
        <v>1.9750000000000001</v>
      </c>
      <c r="U12" s="1">
        <v>2.097</v>
      </c>
      <c r="V12" s="1">
        <v>1.98</v>
      </c>
      <c r="W12" s="1">
        <v>1.7789999999999999</v>
      </c>
      <c r="X12" s="1">
        <v>1.9590000000000001</v>
      </c>
      <c r="Y12" s="1">
        <v>1.9850000000000001</v>
      </c>
      <c r="Z12" s="1">
        <v>1.9</v>
      </c>
      <c r="AA12" s="1">
        <v>1.9359999999999999</v>
      </c>
      <c r="AB12" s="1">
        <v>1.958</v>
      </c>
      <c r="AC12" s="1">
        <v>1.9319999999999999</v>
      </c>
      <c r="AD12" s="1">
        <v>1.9510000000000001</v>
      </c>
      <c r="AE12" s="1">
        <v>1.786</v>
      </c>
      <c r="AF12" s="1">
        <v>1.8879999999999999</v>
      </c>
      <c r="AG12" s="1">
        <v>1.857</v>
      </c>
      <c r="AH12" s="1">
        <v>1.74</v>
      </c>
      <c r="AI12" s="1">
        <v>1.7989999999999999</v>
      </c>
      <c r="AJ12" s="1">
        <v>1.855</v>
      </c>
      <c r="AK12" s="1">
        <v>1.958</v>
      </c>
      <c r="AL12" s="1">
        <v>2.0219999999999998</v>
      </c>
      <c r="AM12" s="1">
        <v>2.0609999999999999</v>
      </c>
      <c r="AN12" s="1">
        <v>2.161</v>
      </c>
      <c r="AO12" s="1">
        <v>2.2170000000000001</v>
      </c>
      <c r="AP12" s="1">
        <v>2.0609999999999999</v>
      </c>
      <c r="AQ12" s="1">
        <v>2.1379999999999999</v>
      </c>
      <c r="AR12" s="1">
        <v>2.2400000000000002</v>
      </c>
      <c r="AS12" s="1">
        <v>2.2869999999999999</v>
      </c>
    </row>
    <row r="13" spans="1:46" x14ac:dyDescent="0.25">
      <c r="A13" s="7" t="s">
        <v>85</v>
      </c>
      <c r="J13" s="1">
        <v>0</v>
      </c>
      <c r="K13" s="1">
        <v>0</v>
      </c>
      <c r="L13" s="1">
        <v>0</v>
      </c>
      <c r="M13" s="1">
        <v>6.6000000000000003E-2</v>
      </c>
      <c r="N13" s="1">
        <v>7.2999999999999995E-2</v>
      </c>
      <c r="O13" s="1">
        <v>8.7999999999999995E-2</v>
      </c>
      <c r="P13" s="1">
        <v>8.8999999999999996E-2</v>
      </c>
      <c r="Q13" s="1">
        <v>0.114</v>
      </c>
      <c r="R13" s="1">
        <v>0.13600000000000001</v>
      </c>
      <c r="S13" s="1">
        <v>0.13800000000000001</v>
      </c>
      <c r="T13" s="1">
        <v>0.13700000000000001</v>
      </c>
      <c r="U13" s="1">
        <v>0.13600000000000001</v>
      </c>
      <c r="V13" s="1">
        <v>0.13600000000000001</v>
      </c>
      <c r="W13" s="1">
        <v>0.13600000000000001</v>
      </c>
      <c r="X13" s="1">
        <v>0.13600000000000001</v>
      </c>
      <c r="Y13" s="1">
        <v>0.156</v>
      </c>
      <c r="Z13" s="1">
        <v>0.14899999999999999</v>
      </c>
      <c r="AA13" s="1">
        <v>0.14699999999999999</v>
      </c>
      <c r="AB13" s="1">
        <v>0.17799999999999999</v>
      </c>
      <c r="AC13" s="1">
        <v>0.20100000000000001</v>
      </c>
      <c r="AD13" s="1">
        <v>0.217</v>
      </c>
      <c r="AE13" s="1">
        <v>0.19800000000000001</v>
      </c>
      <c r="AF13" s="1">
        <v>0.21</v>
      </c>
      <c r="AG13" s="1">
        <v>0.20599999999999999</v>
      </c>
      <c r="AH13" s="1">
        <v>0.193</v>
      </c>
      <c r="AI13" s="1">
        <v>0.2</v>
      </c>
      <c r="AJ13" s="1">
        <v>0.20599999999999999</v>
      </c>
      <c r="AK13" s="1">
        <v>0.218</v>
      </c>
      <c r="AL13" s="1">
        <v>0.22500000000000001</v>
      </c>
      <c r="AM13" s="1">
        <v>0.22900000000000001</v>
      </c>
      <c r="AN13" s="1">
        <v>0.24</v>
      </c>
      <c r="AO13" s="1">
        <v>0.246</v>
      </c>
      <c r="AP13" s="1">
        <v>0.22900000000000001</v>
      </c>
      <c r="AQ13" s="1">
        <v>0.23799999999999999</v>
      </c>
      <c r="AR13" s="1">
        <v>0.249</v>
      </c>
      <c r="AS13" s="1">
        <v>0.254</v>
      </c>
    </row>
    <row r="14" spans="1:46" x14ac:dyDescent="0.25">
      <c r="A14" s="7" t="s">
        <v>86</v>
      </c>
      <c r="B14" s="44">
        <v>0.6</v>
      </c>
      <c r="C14" s="44">
        <v>1</v>
      </c>
      <c r="D14" s="44">
        <v>1.605</v>
      </c>
      <c r="E14" s="44">
        <v>3.2930000000000001</v>
      </c>
      <c r="F14" s="44">
        <v>3.6985000000000001</v>
      </c>
      <c r="G14" s="44">
        <v>7.1005000000000003</v>
      </c>
      <c r="H14" s="44">
        <v>10.509</v>
      </c>
      <c r="I14" s="44">
        <v>16.3765</v>
      </c>
      <c r="J14" s="1">
        <v>19.663</v>
      </c>
      <c r="K14" s="1">
        <v>19.974</v>
      </c>
      <c r="L14" s="1">
        <v>20.754000000000001</v>
      </c>
      <c r="M14" s="1">
        <v>20.187000000000001</v>
      </c>
      <c r="N14" s="1">
        <v>19.672000000000001</v>
      </c>
      <c r="O14" s="1">
        <v>19.626999999999999</v>
      </c>
      <c r="P14" s="1">
        <v>21.533999999999999</v>
      </c>
      <c r="Q14" s="1">
        <v>22.512</v>
      </c>
      <c r="R14" s="1">
        <v>22.951000000000001</v>
      </c>
      <c r="S14" s="1">
        <v>23.093</v>
      </c>
      <c r="T14" s="1">
        <v>21.757000000000001</v>
      </c>
      <c r="U14" s="1">
        <v>23.837</v>
      </c>
      <c r="V14" s="1">
        <v>23.571999999999999</v>
      </c>
      <c r="W14" s="1">
        <v>21.513000000000002</v>
      </c>
      <c r="X14" s="1">
        <v>22.603999999999999</v>
      </c>
      <c r="Y14" s="1">
        <v>22.216000000000001</v>
      </c>
      <c r="Z14" s="1">
        <v>21.4</v>
      </c>
      <c r="AA14" s="1">
        <v>23.323</v>
      </c>
      <c r="AB14" s="1">
        <v>23.658000000000001</v>
      </c>
      <c r="AC14" s="1">
        <v>25.82</v>
      </c>
      <c r="AD14" s="1">
        <v>26.492000000000001</v>
      </c>
      <c r="AE14" s="1">
        <v>25.166</v>
      </c>
      <c r="AF14" s="1">
        <v>26.181000000000001</v>
      </c>
      <c r="AG14" s="1">
        <v>26.532</v>
      </c>
      <c r="AH14" s="1">
        <v>25.05</v>
      </c>
      <c r="AI14" s="1">
        <v>25.081</v>
      </c>
      <c r="AJ14" s="1">
        <v>25.606000000000002</v>
      </c>
      <c r="AK14" s="1">
        <v>25.465</v>
      </c>
      <c r="AL14" s="1">
        <v>26.41</v>
      </c>
      <c r="AM14" s="1">
        <v>26.056000000000001</v>
      </c>
      <c r="AN14" s="1">
        <v>24.651</v>
      </c>
      <c r="AO14" s="1">
        <v>26.138000000000002</v>
      </c>
      <c r="AP14" s="1">
        <v>24.882000000000001</v>
      </c>
      <c r="AQ14" s="1">
        <v>24.55</v>
      </c>
      <c r="AR14" s="1">
        <v>24.789000000000001</v>
      </c>
      <c r="AS14" s="1">
        <v>25.581</v>
      </c>
    </row>
    <row r="15" spans="1:46" x14ac:dyDescent="0.25">
      <c r="A15" s="7" t="s">
        <v>87</v>
      </c>
      <c r="B15" s="44">
        <v>4.5</v>
      </c>
      <c r="C15" s="44">
        <v>6</v>
      </c>
      <c r="D15" s="44">
        <v>7.9039999999999999</v>
      </c>
      <c r="E15" s="44">
        <v>11.801</v>
      </c>
      <c r="F15" s="44">
        <v>15.077</v>
      </c>
      <c r="G15" s="44">
        <v>18.145</v>
      </c>
      <c r="H15" s="44">
        <v>23.625</v>
      </c>
      <c r="I15" s="44">
        <v>29.96</v>
      </c>
      <c r="J15" s="1">
        <v>30.298999999999999</v>
      </c>
      <c r="K15" s="1">
        <v>32.613999999999997</v>
      </c>
      <c r="L15" s="1">
        <v>32.65</v>
      </c>
      <c r="M15" s="1">
        <v>32.786999999999999</v>
      </c>
      <c r="N15" s="1">
        <v>34.015000000000001</v>
      </c>
      <c r="O15" s="1">
        <v>34.627000000000002</v>
      </c>
      <c r="P15" s="1">
        <v>35.287999999999997</v>
      </c>
      <c r="Q15" s="1">
        <v>33.978000000000002</v>
      </c>
      <c r="R15" s="1">
        <v>35.048000000000002</v>
      </c>
      <c r="S15" s="1">
        <v>35.045999999999999</v>
      </c>
      <c r="T15" s="1">
        <v>34.628</v>
      </c>
      <c r="U15" s="1">
        <v>35.875999999999998</v>
      </c>
      <c r="V15" s="1">
        <v>34.646999999999998</v>
      </c>
      <c r="W15" s="1">
        <v>32.023000000000003</v>
      </c>
      <c r="X15" s="1">
        <v>32.405000000000001</v>
      </c>
      <c r="Y15" s="1">
        <v>34.005000000000003</v>
      </c>
      <c r="Z15" s="1">
        <v>33.643999999999998</v>
      </c>
      <c r="AA15" s="1">
        <v>34.945999999999998</v>
      </c>
      <c r="AB15" s="1">
        <v>34.887</v>
      </c>
      <c r="AC15" s="1">
        <v>36.311</v>
      </c>
      <c r="AD15" s="1">
        <v>39.731000000000002</v>
      </c>
      <c r="AE15" s="1">
        <v>36.057000000000002</v>
      </c>
      <c r="AF15" s="1">
        <v>38.247</v>
      </c>
      <c r="AG15" s="1">
        <v>38.902000000000001</v>
      </c>
      <c r="AH15" s="1">
        <v>36.871000000000002</v>
      </c>
      <c r="AI15" s="1">
        <v>38.57</v>
      </c>
      <c r="AJ15" s="1">
        <v>39.843000000000004</v>
      </c>
      <c r="AK15" s="1">
        <v>40.130000000000003</v>
      </c>
      <c r="AL15" s="1">
        <v>40.404000000000003</v>
      </c>
      <c r="AM15" s="1">
        <v>40.006999999999998</v>
      </c>
      <c r="AN15" s="1">
        <v>39.942999999999998</v>
      </c>
      <c r="AO15" s="1">
        <v>41.533000000000001</v>
      </c>
      <c r="AP15" s="1">
        <v>36.344999999999999</v>
      </c>
      <c r="AQ15" s="1">
        <v>38.828000000000003</v>
      </c>
      <c r="AR15" s="1">
        <v>39.054000000000002</v>
      </c>
      <c r="AS15" s="1">
        <v>38.209000000000003</v>
      </c>
    </row>
    <row r="17" spans="1:53" x14ac:dyDescent="0.25">
      <c r="A17" s="7" t="s">
        <v>150</v>
      </c>
      <c r="B17" s="23">
        <f t="shared" ref="B17:I17" si="0">SUM(B5:B16)</f>
        <v>16.899999999999999</v>
      </c>
      <c r="C17" s="23">
        <f t="shared" si="0"/>
        <v>22.6</v>
      </c>
      <c r="D17" s="23">
        <f t="shared" si="0"/>
        <v>31.253</v>
      </c>
      <c r="E17" s="23">
        <f t="shared" si="0"/>
        <v>46.890999999999998</v>
      </c>
      <c r="F17" s="23">
        <f t="shared" si="0"/>
        <v>56.77</v>
      </c>
      <c r="G17" s="23">
        <f t="shared" si="0"/>
        <v>71.552999999999997</v>
      </c>
      <c r="H17" s="23">
        <f t="shared" si="0"/>
        <v>82.974999999999994</v>
      </c>
      <c r="I17" s="23">
        <f t="shared" si="0"/>
        <v>102.042</v>
      </c>
      <c r="J17" s="23">
        <f t="shared" ref="J17:AS17" si="1">SUM(J5:J16)</f>
        <v>105.46600000000001</v>
      </c>
      <c r="K17" s="23">
        <f t="shared" si="1"/>
        <v>107.69800000000001</v>
      </c>
      <c r="L17" s="23">
        <f t="shared" si="1"/>
        <v>108.19399999999999</v>
      </c>
      <c r="M17" s="23">
        <f t="shared" si="1"/>
        <v>109.98400000000001</v>
      </c>
      <c r="N17" s="23">
        <f t="shared" si="1"/>
        <v>112.62</v>
      </c>
      <c r="O17" s="23">
        <f t="shared" si="1"/>
        <v>113.678</v>
      </c>
      <c r="P17" s="23">
        <f t="shared" si="1"/>
        <v>112.51299999999999</v>
      </c>
      <c r="Q17" s="23">
        <f t="shared" si="1"/>
        <v>114.94300000000001</v>
      </c>
      <c r="R17" s="23">
        <f t="shared" si="1"/>
        <v>120.33900000000001</v>
      </c>
      <c r="S17" s="23">
        <f t="shared" si="1"/>
        <v>120.70499999999998</v>
      </c>
      <c r="T17" s="23">
        <f t="shared" si="1"/>
        <v>123.61</v>
      </c>
      <c r="U17" s="23">
        <f t="shared" si="1"/>
        <v>124.85399999999998</v>
      </c>
      <c r="V17" s="23">
        <f t="shared" si="1"/>
        <v>120.44800000000001</v>
      </c>
      <c r="W17" s="23">
        <f t="shared" si="1"/>
        <v>114.82400000000001</v>
      </c>
      <c r="X17" s="23">
        <f t="shared" si="1"/>
        <v>121.374</v>
      </c>
      <c r="Y17" s="23">
        <f t="shared" si="1"/>
        <v>125.14699999999999</v>
      </c>
      <c r="Z17" s="23">
        <f t="shared" si="1"/>
        <v>121.64500000000001</v>
      </c>
      <c r="AA17" s="23">
        <f t="shared" si="1"/>
        <v>126.25699999999998</v>
      </c>
      <c r="AB17" s="23">
        <f t="shared" si="1"/>
        <v>127.44599999999998</v>
      </c>
      <c r="AC17" s="23">
        <f t="shared" si="1"/>
        <v>121.80500000000001</v>
      </c>
      <c r="AD17" s="23">
        <f t="shared" si="1"/>
        <v>130.33200000000002</v>
      </c>
      <c r="AE17" s="23">
        <f t="shared" si="1"/>
        <v>123.833</v>
      </c>
      <c r="AF17" s="23">
        <f t="shared" si="1"/>
        <v>128.97800000000001</v>
      </c>
      <c r="AG17" s="23">
        <f t="shared" si="1"/>
        <v>128.005</v>
      </c>
      <c r="AH17" s="23">
        <f t="shared" si="1"/>
        <v>125.45600000000002</v>
      </c>
      <c r="AI17" s="23">
        <f t="shared" si="1"/>
        <v>129.00200000000001</v>
      </c>
      <c r="AJ17" s="23">
        <f t="shared" si="1"/>
        <v>131.69400000000002</v>
      </c>
      <c r="AK17" s="23">
        <f t="shared" si="1"/>
        <v>133.33000000000001</v>
      </c>
      <c r="AL17" s="23">
        <f t="shared" si="1"/>
        <v>135.98100000000002</v>
      </c>
      <c r="AM17" s="23">
        <f t="shared" si="1"/>
        <v>134.09100000000001</v>
      </c>
      <c r="AN17" s="23">
        <f t="shared" si="1"/>
        <v>133.79199999999997</v>
      </c>
      <c r="AO17" s="23">
        <f t="shared" si="1"/>
        <v>139.50700000000001</v>
      </c>
      <c r="AP17" s="23">
        <f t="shared" si="1"/>
        <v>133.63100000000003</v>
      </c>
      <c r="AQ17" s="23">
        <f t="shared" si="1"/>
        <v>136.114</v>
      </c>
      <c r="AR17" s="23">
        <f t="shared" si="1"/>
        <v>138.64600000000002</v>
      </c>
      <c r="AS17" s="23">
        <f t="shared" si="1"/>
        <v>138.965</v>
      </c>
    </row>
    <row r="18" spans="1:53" ht="15" customHeight="1" x14ac:dyDescent="0.25">
      <c r="A18" s="7" t="s">
        <v>138</v>
      </c>
      <c r="AO18" s="1"/>
      <c r="AP18" s="1"/>
      <c r="AQ18" s="1"/>
      <c r="AR18" s="65"/>
    </row>
    <row r="19" spans="1:53" ht="15" customHeight="1" x14ac:dyDescent="0.25">
      <c r="A19" t="s">
        <v>151</v>
      </c>
      <c r="AO19" s="1"/>
      <c r="AP19" s="1"/>
      <c r="AQ19" s="1"/>
    </row>
    <row r="20" spans="1:53" ht="15" customHeight="1" x14ac:dyDescent="0.25">
      <c r="A20" t="s">
        <v>152</v>
      </c>
    </row>
    <row r="22" spans="1:53" ht="15" customHeight="1" x14ac:dyDescent="0.25">
      <c r="A22" t="s">
        <v>201</v>
      </c>
      <c r="J22" s="1">
        <v>1.76</v>
      </c>
      <c r="K22" s="1">
        <v>-0.62</v>
      </c>
      <c r="L22" s="1">
        <v>-0.12</v>
      </c>
      <c r="M22" s="1">
        <v>-1.69</v>
      </c>
      <c r="N22" s="1">
        <v>-1.82</v>
      </c>
      <c r="O22" s="1">
        <v>-1.79</v>
      </c>
      <c r="P22" s="1">
        <v>-3.29</v>
      </c>
      <c r="Q22" s="1">
        <v>-0.33</v>
      </c>
      <c r="R22" s="1">
        <v>-1.01</v>
      </c>
      <c r="S22" s="1">
        <v>0.01</v>
      </c>
      <c r="T22" s="1">
        <v>1.9</v>
      </c>
      <c r="U22" s="1">
        <v>-1.68</v>
      </c>
      <c r="V22" s="1">
        <v>-0.12</v>
      </c>
      <c r="W22" s="1">
        <v>0.28000000000000003</v>
      </c>
      <c r="X22" s="1">
        <v>0.5</v>
      </c>
      <c r="Y22" s="1">
        <v>0.97</v>
      </c>
      <c r="Z22" s="1">
        <v>1.69</v>
      </c>
      <c r="AA22" s="1">
        <v>0.66</v>
      </c>
      <c r="AB22" s="1">
        <v>1.08</v>
      </c>
      <c r="AC22" s="1">
        <v>-0.23</v>
      </c>
      <c r="AD22" s="1">
        <v>-4.88</v>
      </c>
      <c r="AE22" s="1">
        <v>1.81</v>
      </c>
      <c r="AF22" s="1">
        <v>-1.1000000000000001</v>
      </c>
      <c r="AG22" s="1">
        <v>-0.41</v>
      </c>
      <c r="AH22" s="1">
        <v>3.77</v>
      </c>
      <c r="AI22" s="1">
        <v>2.48</v>
      </c>
      <c r="AJ22" s="1">
        <v>1.1200000000000001</v>
      </c>
      <c r="AK22" s="1">
        <v>0.86</v>
      </c>
      <c r="AL22" s="1">
        <v>0.94</v>
      </c>
      <c r="AM22" s="1">
        <v>0.97</v>
      </c>
      <c r="AN22" s="1">
        <v>4.54</v>
      </c>
      <c r="AO22" s="1">
        <v>0.37</v>
      </c>
      <c r="AP22" s="1">
        <v>2.2599999999999998</v>
      </c>
      <c r="AQ22" s="57">
        <v>0.03</v>
      </c>
      <c r="AR22" s="1">
        <v>2.54</v>
      </c>
      <c r="AS22" s="1">
        <v>4.33</v>
      </c>
      <c r="AT22" t="s">
        <v>232</v>
      </c>
      <c r="AW22" t="s">
        <v>231</v>
      </c>
      <c r="BA22" s="4" t="s">
        <v>153</v>
      </c>
    </row>
    <row r="24" spans="1:53" ht="15" customHeight="1" x14ac:dyDescent="0.25"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41"/>
    </row>
    <row r="25" spans="1:53" s="7" customFormat="1" ht="15" customHeight="1" x14ac:dyDescent="0.25">
      <c r="A25" s="7" t="s">
        <v>322</v>
      </c>
      <c r="J25" s="23">
        <f>J17+J22</f>
        <v>107.22600000000001</v>
      </c>
      <c r="K25" s="23">
        <f t="shared" ref="K25:AS25" si="2">K17+K22</f>
        <v>107.078</v>
      </c>
      <c r="L25" s="23">
        <f t="shared" si="2"/>
        <v>108.07399999999998</v>
      </c>
      <c r="M25" s="23">
        <f t="shared" si="2"/>
        <v>108.29400000000001</v>
      </c>
      <c r="N25" s="23">
        <f t="shared" si="2"/>
        <v>110.80000000000001</v>
      </c>
      <c r="O25" s="23">
        <f t="shared" si="2"/>
        <v>111.88799999999999</v>
      </c>
      <c r="P25" s="23">
        <f t="shared" si="2"/>
        <v>109.22299999999998</v>
      </c>
      <c r="Q25" s="23">
        <f t="shared" si="2"/>
        <v>114.61300000000001</v>
      </c>
      <c r="R25" s="23">
        <f t="shared" si="2"/>
        <v>119.32900000000001</v>
      </c>
      <c r="S25" s="23">
        <f t="shared" si="2"/>
        <v>120.71499999999999</v>
      </c>
      <c r="T25" s="23">
        <f t="shared" si="2"/>
        <v>125.51</v>
      </c>
      <c r="U25" s="23">
        <f t="shared" si="2"/>
        <v>123.17399999999998</v>
      </c>
      <c r="V25" s="23">
        <f t="shared" si="2"/>
        <v>120.328</v>
      </c>
      <c r="W25" s="23">
        <f t="shared" si="2"/>
        <v>115.10400000000001</v>
      </c>
      <c r="X25" s="23">
        <f t="shared" si="2"/>
        <v>121.874</v>
      </c>
      <c r="Y25" s="23">
        <f t="shared" si="2"/>
        <v>126.11699999999999</v>
      </c>
      <c r="Z25" s="23">
        <f t="shared" si="2"/>
        <v>123.33500000000001</v>
      </c>
      <c r="AA25" s="23">
        <f t="shared" si="2"/>
        <v>126.91699999999997</v>
      </c>
      <c r="AB25" s="23">
        <f t="shared" si="2"/>
        <v>128.52599999999998</v>
      </c>
      <c r="AC25" s="23">
        <f t="shared" si="2"/>
        <v>121.575</v>
      </c>
      <c r="AD25" s="23">
        <f t="shared" si="2"/>
        <v>125.45200000000003</v>
      </c>
      <c r="AE25" s="23">
        <f t="shared" si="2"/>
        <v>125.643</v>
      </c>
      <c r="AF25" s="23">
        <f t="shared" si="2"/>
        <v>127.87800000000001</v>
      </c>
      <c r="AG25" s="23">
        <f t="shared" si="2"/>
        <v>127.595</v>
      </c>
      <c r="AH25" s="23">
        <f t="shared" si="2"/>
        <v>129.22600000000003</v>
      </c>
      <c r="AI25" s="23">
        <f t="shared" si="2"/>
        <v>131.482</v>
      </c>
      <c r="AJ25" s="23">
        <f t="shared" si="2"/>
        <v>132.81400000000002</v>
      </c>
      <c r="AK25" s="23">
        <f t="shared" si="2"/>
        <v>134.19000000000003</v>
      </c>
      <c r="AL25" s="23">
        <f t="shared" si="2"/>
        <v>136.92100000000002</v>
      </c>
      <c r="AM25" s="23">
        <f t="shared" si="2"/>
        <v>135.06100000000001</v>
      </c>
      <c r="AN25" s="23">
        <f t="shared" si="2"/>
        <v>138.33199999999997</v>
      </c>
      <c r="AO25" s="23">
        <f t="shared" si="2"/>
        <v>139.87700000000001</v>
      </c>
      <c r="AP25" s="23">
        <f t="shared" si="2"/>
        <v>135.89100000000002</v>
      </c>
      <c r="AQ25" s="23">
        <f t="shared" si="2"/>
        <v>136.14400000000001</v>
      </c>
      <c r="AR25" s="23">
        <f t="shared" si="2"/>
        <v>141.18600000000001</v>
      </c>
      <c r="AS25" s="23">
        <f t="shared" si="2"/>
        <v>143.29500000000002</v>
      </c>
    </row>
    <row r="28" spans="1:53" ht="15" customHeight="1" x14ac:dyDescent="0.25"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</row>
    <row r="29" spans="1:53" ht="15" customHeight="1" x14ac:dyDescent="0.25"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</row>
  </sheetData>
  <hyperlinks>
    <hyperlink ref="G2" r:id="rId1" display="https://www.ssb.no/statbank/list/elektrisitet" xr:uid="{104D0B49-FFAC-435E-BBC0-106B196DEE59}"/>
    <hyperlink ref="BA22" r:id="rId2" display="../../../../../:x:/r/sites/ORG-EKB/Delte dokumenter/Energibruk/05_Temperaturkorrigering/02_Temp korr kraft %C3%85R/Temperaturkorrigert elektrisk kraft 1990_2023.xlsx?d=w55aef39a675d4ac887b4910f96cedc08&amp;csf=1&amp;web=1&amp;e=8qcnfA" xr:uid="{4318F925-3322-4CA3-813B-DCAA6ED07638}"/>
    <hyperlink ref="AR2" r:id="rId3" display="https://www.ssb.no/energi-og-industri/energi/statistikk/elektrisitet" xr:uid="{DBA95322-B8A9-439A-AA1E-CFDD3D62B319}"/>
    <hyperlink ref="AT2" r:id="rId4" display="https://www.nve.no/energi/energisystem/energibruk/" xr:uid="{AAD00227-D22F-4DCC-8FD2-63347464E060}"/>
  </hyperlinks>
  <pageMargins left="0.7" right="0.7" top="0.75" bottom="0.75" header="0.3" footer="0.3"/>
  <pageSetup paperSize="9" orientation="portrait" r:id="rId5"/>
  <headerFooter>
    <oddHeader>&amp;R&amp;"Aptos"&amp;20&amp;KFF0000 Internt&amp;1#_x000D_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9317C-435D-4B25-95E2-EA3BD5972AAE}">
  <dimension ref="A1:C13"/>
  <sheetViews>
    <sheetView zoomScale="80" zoomScaleNormal="80" workbookViewId="0"/>
  </sheetViews>
  <sheetFormatPr baseColWidth="10" defaultRowHeight="15" x14ac:dyDescent="0.25"/>
  <cols>
    <col min="1" max="1" width="18.5703125" style="7" customWidth="1"/>
  </cols>
  <sheetData>
    <row r="1" spans="1:3" x14ac:dyDescent="0.25">
      <c r="A1" s="7" t="s">
        <v>209</v>
      </c>
      <c r="B1" s="4" t="s">
        <v>193</v>
      </c>
    </row>
    <row r="4" spans="1:3" x14ac:dyDescent="0.25">
      <c r="A4" s="7" t="s">
        <v>328</v>
      </c>
    </row>
    <row r="5" spans="1:3" x14ac:dyDescent="0.25">
      <c r="B5" s="7">
        <v>2025</v>
      </c>
      <c r="C5" s="7">
        <v>2026</v>
      </c>
    </row>
    <row r="6" spans="1:3" x14ac:dyDescent="0.25">
      <c r="A6" s="7" t="s">
        <v>189</v>
      </c>
      <c r="B6" s="1">
        <v>21.995104999999999</v>
      </c>
      <c r="C6" s="1">
        <v>24.369980000000002</v>
      </c>
    </row>
    <row r="7" spans="1:3" x14ac:dyDescent="0.25">
      <c r="A7" s="7" t="s">
        <v>190</v>
      </c>
      <c r="B7" s="1">
        <v>14.4</v>
      </c>
      <c r="C7" s="1">
        <v>14.9</v>
      </c>
    </row>
    <row r="8" spans="1:3" x14ac:dyDescent="0.25">
      <c r="A8" s="7" t="s">
        <v>187</v>
      </c>
      <c r="B8" s="1">
        <v>22.763608000000001</v>
      </c>
      <c r="C8" s="1">
        <v>23.020205000000001</v>
      </c>
    </row>
    <row r="9" spans="1:3" x14ac:dyDescent="0.25">
      <c r="A9" s="7" t="s">
        <v>329</v>
      </c>
      <c r="B9" s="1">
        <v>5.3018729999999996</v>
      </c>
      <c r="C9" s="1">
        <v>5.815849</v>
      </c>
    </row>
    <row r="10" spans="1:3" x14ac:dyDescent="0.25">
      <c r="A10" s="7" t="s">
        <v>330</v>
      </c>
      <c r="B10" s="1">
        <v>1.344984</v>
      </c>
      <c r="C10" s="1">
        <v>1.4483509999999999</v>
      </c>
    </row>
    <row r="11" spans="1:3" x14ac:dyDescent="0.25">
      <c r="A11" s="7" t="s">
        <v>180</v>
      </c>
      <c r="B11" s="1">
        <v>1.4</v>
      </c>
      <c r="C11" s="1">
        <v>1.5</v>
      </c>
    </row>
    <row r="13" spans="1:3" x14ac:dyDescent="0.25">
      <c r="A13" s="7" t="s">
        <v>128</v>
      </c>
      <c r="B13" s="1">
        <v>67.205570000000009</v>
      </c>
      <c r="C13" s="1">
        <v>71.054385000000011</v>
      </c>
    </row>
  </sheetData>
  <hyperlinks>
    <hyperlink ref="B1" r:id="rId1" display="https://www.ssb.no/energi-og-industri/energi/statistikk/elektrisitet" xr:uid="{4D9479EA-26DE-493A-99AC-1544CAE1F2CA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4BAA9-7DCD-4F3B-AEBF-74F40EDCA02F}">
  <dimension ref="A1:AL27"/>
  <sheetViews>
    <sheetView zoomScale="80" zoomScaleNormal="80" workbookViewId="0">
      <pane xSplit="1" ySplit="5" topLeftCell="O6" activePane="bottomRight" state="frozen"/>
      <selection pane="topRight" activeCell="N31" sqref="N31"/>
      <selection pane="bottomLeft" activeCell="N31" sqref="N31"/>
      <selection pane="bottomRight" activeCell="AU47" sqref="AU47"/>
    </sheetView>
  </sheetViews>
  <sheetFormatPr baseColWidth="10" defaultColWidth="11.42578125" defaultRowHeight="15" x14ac:dyDescent="0.25"/>
  <cols>
    <col min="1" max="1" width="37.5703125" customWidth="1"/>
    <col min="2" max="2" width="8" customWidth="1"/>
    <col min="3" max="3" width="7.42578125" customWidth="1"/>
    <col min="4" max="21" width="5" bestFit="1" customWidth="1"/>
    <col min="22" max="34" width="5.42578125" customWidth="1"/>
    <col min="35" max="36" width="5.5703125" customWidth="1"/>
    <col min="37" max="37" width="6.5703125" customWidth="1"/>
  </cols>
  <sheetData>
    <row r="1" spans="1:38" ht="18.75" x14ac:dyDescent="0.3">
      <c r="A1" s="2" t="s">
        <v>88</v>
      </c>
    </row>
    <row r="3" spans="1:38" x14ac:dyDescent="0.25">
      <c r="A3" s="3" t="s">
        <v>87</v>
      </c>
      <c r="B3" s="6" t="s">
        <v>90</v>
      </c>
      <c r="E3" s="7" t="s">
        <v>91</v>
      </c>
    </row>
    <row r="5" spans="1:38" s="7" customFormat="1" x14ac:dyDescent="0.25">
      <c r="B5" s="7" t="s">
        <v>93</v>
      </c>
      <c r="C5" s="7" t="s">
        <v>94</v>
      </c>
      <c r="D5" s="7" t="s">
        <v>95</v>
      </c>
      <c r="E5" s="7" t="s">
        <v>96</v>
      </c>
      <c r="F5" s="7" t="s">
        <v>97</v>
      </c>
      <c r="G5" s="7" t="s">
        <v>98</v>
      </c>
      <c r="H5" s="7" t="s">
        <v>99</v>
      </c>
      <c r="I5" s="7" t="s">
        <v>100</v>
      </c>
      <c r="J5" s="7" t="s">
        <v>101</v>
      </c>
      <c r="K5" s="7" t="s">
        <v>102</v>
      </c>
      <c r="L5" s="7" t="s">
        <v>103</v>
      </c>
      <c r="M5" s="7" t="s">
        <v>104</v>
      </c>
      <c r="N5" s="7" t="s">
        <v>105</v>
      </c>
      <c r="O5" s="7" t="s">
        <v>106</v>
      </c>
      <c r="P5" s="7" t="s">
        <v>107</v>
      </c>
      <c r="Q5" s="7" t="s">
        <v>108</v>
      </c>
      <c r="R5" s="7" t="s">
        <v>109</v>
      </c>
      <c r="S5" s="7" t="s">
        <v>110</v>
      </c>
      <c r="T5" s="7" t="s">
        <v>111</v>
      </c>
      <c r="U5" s="7" t="s">
        <v>112</v>
      </c>
      <c r="V5" s="7" t="s">
        <v>113</v>
      </c>
      <c r="W5" s="7" t="s">
        <v>114</v>
      </c>
      <c r="X5" s="7" t="s">
        <v>115</v>
      </c>
      <c r="Y5" s="7" t="s">
        <v>116</v>
      </c>
      <c r="Z5" s="7" t="s">
        <v>117</v>
      </c>
      <c r="AA5" s="7" t="s">
        <v>118</v>
      </c>
      <c r="AB5" s="7" t="s">
        <v>119</v>
      </c>
      <c r="AC5" s="7" t="s">
        <v>120</v>
      </c>
      <c r="AD5" s="7" t="s">
        <v>121</v>
      </c>
      <c r="AE5" s="7" t="s">
        <v>122</v>
      </c>
      <c r="AF5" s="7" t="s">
        <v>130</v>
      </c>
      <c r="AG5" s="7">
        <v>2021</v>
      </c>
      <c r="AH5" s="7">
        <v>2022</v>
      </c>
      <c r="AI5" s="7">
        <v>2023</v>
      </c>
      <c r="AJ5" s="7">
        <f>AI5+1</f>
        <v>2024</v>
      </c>
      <c r="AK5" s="7">
        <f>AJ5+1</f>
        <v>2025</v>
      </c>
      <c r="AL5" s="7" t="s">
        <v>166</v>
      </c>
    </row>
    <row r="6" spans="1:38" x14ac:dyDescent="0.25">
      <c r="A6" s="7" t="s">
        <v>176</v>
      </c>
      <c r="B6" s="1">
        <v>4.0999999999999996</v>
      </c>
      <c r="C6" s="1">
        <v>3.6720000000000002</v>
      </c>
      <c r="D6" s="1">
        <v>3.42</v>
      </c>
      <c r="E6" s="1">
        <v>3.3940000000000001</v>
      </c>
      <c r="F6" s="1">
        <v>3.4249999999999998</v>
      </c>
      <c r="G6" s="1">
        <v>3.7109999999999999</v>
      </c>
      <c r="H6" s="1">
        <v>4.7460000000000004</v>
      </c>
      <c r="I6" s="1">
        <v>3.9689999999999999</v>
      </c>
      <c r="J6" s="1">
        <v>3.3570000000000002</v>
      </c>
      <c r="K6" s="1">
        <v>3.6589999999999998</v>
      </c>
      <c r="L6" s="1">
        <v>2.57</v>
      </c>
      <c r="M6" s="1">
        <v>2.6120000000000001</v>
      </c>
      <c r="N6" s="1">
        <v>2.8540000000000001</v>
      </c>
      <c r="O6" s="1">
        <v>3.7010000000000001</v>
      </c>
      <c r="P6" s="1">
        <v>3.294</v>
      </c>
      <c r="Q6" s="1">
        <v>2.3410000000000002</v>
      </c>
      <c r="R6" s="1">
        <v>2.899</v>
      </c>
      <c r="S6" s="1">
        <v>2.3069999999999999</v>
      </c>
      <c r="T6" s="1">
        <v>1.8919999999999999</v>
      </c>
      <c r="U6" s="1">
        <v>1.867</v>
      </c>
      <c r="V6" s="1">
        <v>2.2709999999999999</v>
      </c>
      <c r="W6" s="1">
        <v>1.4810000000000001</v>
      </c>
      <c r="X6" s="1">
        <v>1.6040000000000001</v>
      </c>
      <c r="Y6" s="1">
        <v>1.474</v>
      </c>
      <c r="Z6" s="1">
        <v>1.0589999999999999</v>
      </c>
      <c r="AA6" s="1">
        <v>0.94699999999999995</v>
      </c>
      <c r="AB6" s="1">
        <v>1.0469999999999999</v>
      </c>
      <c r="AC6" s="1">
        <v>0.82699999999999996</v>
      </c>
      <c r="AD6" s="1">
        <v>0.57799999999999996</v>
      </c>
      <c r="AE6" s="1">
        <v>0.153</v>
      </c>
      <c r="AF6" s="1">
        <v>3.5999999999999997E-2</v>
      </c>
      <c r="AG6" s="1">
        <v>0.05</v>
      </c>
      <c r="AH6" s="1">
        <v>0.05</v>
      </c>
      <c r="AI6" s="1">
        <v>7.8E-2</v>
      </c>
      <c r="AJ6" s="1">
        <v>4.2999999999999997E-2</v>
      </c>
      <c r="AK6" s="1">
        <v>2.7E-2</v>
      </c>
    </row>
    <row r="7" spans="1:38" x14ac:dyDescent="0.25">
      <c r="A7" s="7" t="s">
        <v>127</v>
      </c>
      <c r="B7" s="1">
        <v>30.298999999999999</v>
      </c>
      <c r="C7" s="1">
        <v>32.613999999999997</v>
      </c>
      <c r="D7" s="1">
        <v>32.65</v>
      </c>
      <c r="E7" s="1">
        <v>32.786999999999999</v>
      </c>
      <c r="F7" s="1">
        <v>34.015000000000001</v>
      </c>
      <c r="G7" s="1">
        <v>34.627000000000002</v>
      </c>
      <c r="H7" s="1">
        <v>35.287999999999997</v>
      </c>
      <c r="I7" s="1">
        <v>33.978000000000002</v>
      </c>
      <c r="J7" s="1">
        <v>35.048000000000002</v>
      </c>
      <c r="K7" s="1">
        <v>35.045999999999999</v>
      </c>
      <c r="L7" s="1">
        <v>34.628</v>
      </c>
      <c r="M7" s="1">
        <v>35.875999999999998</v>
      </c>
      <c r="N7" s="1">
        <v>34.646999999999998</v>
      </c>
      <c r="O7" s="1">
        <v>32.023000000000003</v>
      </c>
      <c r="P7" s="1">
        <v>32.405000000000001</v>
      </c>
      <c r="Q7" s="1">
        <v>34.005000000000003</v>
      </c>
      <c r="R7" s="1">
        <v>33.643999999999998</v>
      </c>
      <c r="S7" s="1">
        <v>34.945999999999998</v>
      </c>
      <c r="T7" s="1">
        <v>34.887</v>
      </c>
      <c r="U7" s="1">
        <v>36.311</v>
      </c>
      <c r="V7" s="1">
        <v>39.731000000000002</v>
      </c>
      <c r="W7" s="1">
        <v>36.057000000000002</v>
      </c>
      <c r="X7" s="1">
        <v>38.247</v>
      </c>
      <c r="Y7" s="1">
        <v>38.902000000000001</v>
      </c>
      <c r="Z7" s="1">
        <v>36.871000000000002</v>
      </c>
      <c r="AA7" s="1">
        <v>38.57</v>
      </c>
      <c r="AB7" s="1">
        <v>39.843000000000004</v>
      </c>
      <c r="AC7" s="1">
        <v>40.130000000000003</v>
      </c>
      <c r="AD7" s="1">
        <v>40.404000000000003</v>
      </c>
      <c r="AE7" s="1">
        <v>40.006999999999998</v>
      </c>
      <c r="AF7" s="1">
        <v>39.942999999999998</v>
      </c>
      <c r="AG7" s="1">
        <v>41.533000000000001</v>
      </c>
      <c r="AH7" s="1">
        <v>36.344999999999999</v>
      </c>
      <c r="AI7" s="1">
        <v>38.828000000000003</v>
      </c>
      <c r="AJ7" s="1">
        <v>39.054000000000002</v>
      </c>
      <c r="AK7" s="1">
        <v>38.209000000000003</v>
      </c>
    </row>
    <row r="8" spans="1:38" x14ac:dyDescent="0.25">
      <c r="A8" s="7" t="s">
        <v>134</v>
      </c>
      <c r="B8" s="1">
        <v>5.2270000000000003</v>
      </c>
      <c r="C8" s="1">
        <v>4.7060000000000004</v>
      </c>
      <c r="D8" s="1">
        <v>4.6150000000000002</v>
      </c>
      <c r="E8" s="1">
        <v>5.2759999999999998</v>
      </c>
      <c r="F8" s="1">
        <v>5.6319999999999997</v>
      </c>
      <c r="G8" s="1">
        <v>5.4889999999999999</v>
      </c>
      <c r="H8" s="1">
        <v>5.8460000000000001</v>
      </c>
      <c r="I8" s="1">
        <v>6.0880000000000001</v>
      </c>
      <c r="J8" s="1">
        <v>5.7919999999999998</v>
      </c>
      <c r="K8" s="1">
        <v>5.9219999999999997</v>
      </c>
      <c r="L8" s="1">
        <v>6.0940000000000003</v>
      </c>
      <c r="M8" s="1">
        <v>6.3630000000000004</v>
      </c>
      <c r="N8" s="1">
        <v>7.2610000000000001</v>
      </c>
      <c r="O8" s="1">
        <v>7.2160000000000002</v>
      </c>
      <c r="P8" s="1">
        <v>6.7850000000000001</v>
      </c>
      <c r="Q8" s="1">
        <v>6.82</v>
      </c>
      <c r="R8" s="1">
        <v>6.9370000000000003</v>
      </c>
      <c r="S8" s="1">
        <v>6.7629999999999999</v>
      </c>
      <c r="T8" s="1">
        <v>6.7439999999999998</v>
      </c>
      <c r="U8" s="1">
        <v>6.8760000000000003</v>
      </c>
      <c r="V8" s="1">
        <v>7.7220000000000004</v>
      </c>
      <c r="W8" s="1">
        <v>6.8049999999999997</v>
      </c>
      <c r="X8" s="1">
        <v>7.0659999999999998</v>
      </c>
      <c r="Y8" s="1">
        <v>5.6689999999999996</v>
      </c>
      <c r="Z8" s="1">
        <v>4.8929999999999998</v>
      </c>
      <c r="AA8" s="1">
        <v>5.2149999999999999</v>
      </c>
      <c r="AB8" s="1">
        <v>4.9930000000000003</v>
      </c>
      <c r="AC8" s="1">
        <v>5.33</v>
      </c>
      <c r="AD8" s="1">
        <v>5.21</v>
      </c>
      <c r="AE8" s="1">
        <v>4.7610000000000001</v>
      </c>
      <c r="AF8" s="1">
        <v>5.1920000000000002</v>
      </c>
      <c r="AG8" s="1">
        <v>5.7720000000000002</v>
      </c>
      <c r="AH8" s="1">
        <v>6.1369999999999996</v>
      </c>
      <c r="AI8" s="1">
        <v>5.7140000000000004</v>
      </c>
      <c r="AJ8" s="1">
        <v>5.6029999999999998</v>
      </c>
      <c r="AK8" s="1">
        <v>5.2130000000000001</v>
      </c>
    </row>
    <row r="9" spans="1:38" x14ac:dyDescent="0.25">
      <c r="A9" s="7" t="s">
        <v>8</v>
      </c>
      <c r="B9" s="1">
        <v>0.28599999999999998</v>
      </c>
      <c r="C9" s="1">
        <v>0.29499999999999998</v>
      </c>
      <c r="D9" s="1">
        <v>0.27300000000000002</v>
      </c>
      <c r="E9" s="1">
        <v>0.28799999999999998</v>
      </c>
      <c r="F9" s="1">
        <v>0.26</v>
      </c>
      <c r="G9" s="1">
        <v>0.28999999999999998</v>
      </c>
      <c r="H9" s="1">
        <v>0.32</v>
      </c>
      <c r="I9" s="1">
        <v>0.27600000000000002</v>
      </c>
      <c r="J9" s="1">
        <v>0.29699999999999999</v>
      </c>
      <c r="K9" s="1">
        <v>0.32600000000000001</v>
      </c>
      <c r="L9" s="1">
        <v>0.23799999999999999</v>
      </c>
      <c r="M9" s="1">
        <v>0.32600000000000001</v>
      </c>
      <c r="N9" s="1">
        <v>0.33300000000000002</v>
      </c>
      <c r="O9" s="1">
        <v>0.375</v>
      </c>
      <c r="P9" s="1">
        <v>0.41699999999999998</v>
      </c>
      <c r="Q9" s="1">
        <v>0.42699999999999999</v>
      </c>
      <c r="R9" s="1">
        <v>0.502</v>
      </c>
      <c r="S9" s="1">
        <v>0.56799999999999995</v>
      </c>
      <c r="T9" s="1">
        <v>0.71799999999999997</v>
      </c>
      <c r="U9" s="1">
        <v>0.751</v>
      </c>
      <c r="V9" s="1">
        <v>1.0840000000000001</v>
      </c>
      <c r="W9" s="1">
        <v>0.78800000000000003</v>
      </c>
      <c r="X9" s="1">
        <v>0.95</v>
      </c>
      <c r="Y9" s="1">
        <v>1.083</v>
      </c>
      <c r="Z9" s="1">
        <v>1</v>
      </c>
      <c r="AA9" s="1">
        <v>1.0369999999999999</v>
      </c>
      <c r="AB9" s="1">
        <v>1.212</v>
      </c>
      <c r="AC9" s="1">
        <v>1.365</v>
      </c>
      <c r="AD9" s="1">
        <v>1.4079999999999999</v>
      </c>
      <c r="AE9" s="1">
        <v>1.548</v>
      </c>
      <c r="AF9" s="1">
        <v>1.4670000000000001</v>
      </c>
      <c r="AG9" s="1">
        <v>1.716</v>
      </c>
      <c r="AH9" s="1">
        <v>1.6519999999999999</v>
      </c>
      <c r="AI9" s="1">
        <v>1.925</v>
      </c>
      <c r="AJ9" s="1">
        <v>1.873</v>
      </c>
      <c r="AK9" s="1">
        <v>1.863</v>
      </c>
    </row>
    <row r="10" spans="1:38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8" s="7" customFormat="1" x14ac:dyDescent="0.25">
      <c r="A11" s="7" t="s">
        <v>128</v>
      </c>
      <c r="B11" s="23">
        <f>SUM(B6:B10)</f>
        <v>39.912000000000006</v>
      </c>
      <c r="C11" s="23">
        <f t="shared" ref="C11:AK11" si="0">SUM(C6:C10)</f>
        <v>41.286999999999999</v>
      </c>
      <c r="D11" s="23">
        <f t="shared" si="0"/>
        <v>40.958000000000006</v>
      </c>
      <c r="E11" s="23">
        <f t="shared" si="0"/>
        <v>41.74499999999999</v>
      </c>
      <c r="F11" s="23">
        <f t="shared" si="0"/>
        <v>43.331999999999994</v>
      </c>
      <c r="G11" s="23">
        <f t="shared" si="0"/>
        <v>44.116999999999997</v>
      </c>
      <c r="H11" s="23">
        <f t="shared" si="0"/>
        <v>46.199999999999996</v>
      </c>
      <c r="I11" s="23">
        <f t="shared" si="0"/>
        <v>44.311000000000007</v>
      </c>
      <c r="J11" s="23">
        <f t="shared" si="0"/>
        <v>44.494</v>
      </c>
      <c r="K11" s="23">
        <f t="shared" si="0"/>
        <v>44.952999999999996</v>
      </c>
      <c r="L11" s="23">
        <f t="shared" si="0"/>
        <v>43.53</v>
      </c>
      <c r="M11" s="23">
        <f t="shared" si="0"/>
        <v>45.177</v>
      </c>
      <c r="N11" s="23">
        <f t="shared" si="0"/>
        <v>45.094999999999999</v>
      </c>
      <c r="O11" s="23">
        <f t="shared" si="0"/>
        <v>43.315000000000005</v>
      </c>
      <c r="P11" s="23">
        <f t="shared" si="0"/>
        <v>42.900999999999996</v>
      </c>
      <c r="Q11" s="23">
        <f t="shared" si="0"/>
        <v>43.593000000000004</v>
      </c>
      <c r="R11" s="23">
        <f t="shared" si="0"/>
        <v>43.981999999999999</v>
      </c>
      <c r="S11" s="23">
        <f t="shared" si="0"/>
        <v>44.583999999999996</v>
      </c>
      <c r="T11" s="23">
        <f t="shared" si="0"/>
        <v>44.241</v>
      </c>
      <c r="U11" s="23">
        <f t="shared" si="0"/>
        <v>45.804999999999993</v>
      </c>
      <c r="V11" s="23">
        <f t="shared" si="0"/>
        <v>50.808000000000007</v>
      </c>
      <c r="W11" s="23">
        <f t="shared" si="0"/>
        <v>45.131</v>
      </c>
      <c r="X11" s="23">
        <f t="shared" si="0"/>
        <v>47.867000000000004</v>
      </c>
      <c r="Y11" s="23">
        <f t="shared" si="0"/>
        <v>47.127999999999993</v>
      </c>
      <c r="Z11" s="23">
        <f t="shared" si="0"/>
        <v>43.823</v>
      </c>
      <c r="AA11" s="23">
        <f t="shared" si="0"/>
        <v>45.768999999999998</v>
      </c>
      <c r="AB11" s="23">
        <f t="shared" si="0"/>
        <v>47.095000000000006</v>
      </c>
      <c r="AC11" s="23">
        <f t="shared" si="0"/>
        <v>47.652000000000001</v>
      </c>
      <c r="AD11" s="23">
        <f t="shared" si="0"/>
        <v>47.600000000000009</v>
      </c>
      <c r="AE11" s="23">
        <f t="shared" si="0"/>
        <v>46.469000000000001</v>
      </c>
      <c r="AF11" s="23">
        <f t="shared" si="0"/>
        <v>46.637999999999998</v>
      </c>
      <c r="AG11" s="23">
        <f t="shared" si="0"/>
        <v>49.070999999999998</v>
      </c>
      <c r="AH11" s="23">
        <f>SUM(AH6:AH10)</f>
        <v>44.183999999999997</v>
      </c>
      <c r="AI11" s="23">
        <f t="shared" si="0"/>
        <v>46.545000000000002</v>
      </c>
      <c r="AJ11" s="23">
        <f t="shared" si="0"/>
        <v>46.573</v>
      </c>
      <c r="AK11" s="23">
        <f t="shared" si="0"/>
        <v>45.312000000000005</v>
      </c>
      <c r="AL11" t="s">
        <v>204</v>
      </c>
    </row>
    <row r="12" spans="1:38" x14ac:dyDescent="0.25">
      <c r="AH12" s="8"/>
    </row>
    <row r="13" spans="1:38" x14ac:dyDescent="0.25">
      <c r="AH13" s="8"/>
    </row>
    <row r="14" spans="1:38" x14ac:dyDescent="0.25">
      <c r="A14" s="7" t="s">
        <v>203</v>
      </c>
      <c r="E14" s="4" t="s">
        <v>202</v>
      </c>
    </row>
    <row r="19" spans="2:3" x14ac:dyDescent="0.25">
      <c r="B19" s="30"/>
    </row>
    <row r="21" spans="2:3" x14ac:dyDescent="0.25">
      <c r="B21" s="8"/>
    </row>
    <row r="24" spans="2:3" x14ac:dyDescent="0.25">
      <c r="B24" s="30"/>
    </row>
    <row r="25" spans="2:3" x14ac:dyDescent="0.25">
      <c r="C25" s="31"/>
    </row>
    <row r="26" spans="2:3" x14ac:dyDescent="0.25">
      <c r="C26" s="31"/>
    </row>
    <row r="27" spans="2:3" x14ac:dyDescent="0.25">
      <c r="B27" s="28"/>
    </row>
  </sheetData>
  <phoneticPr fontId="8" type="noConversion"/>
  <hyperlinks>
    <hyperlink ref="E14" r:id="rId1" display="https://www.ssb.no/energi-og-industri/energi/statistikk/energibruk-i-husholdningene" xr:uid="{68748A1A-4560-449B-BE67-11C333B7AAC2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1145-62F2-46BD-96AE-FBAC72EE1364}">
  <dimension ref="A1:AK50"/>
  <sheetViews>
    <sheetView zoomScale="80" zoomScaleNormal="80" workbookViewId="0">
      <pane xSplit="1" ySplit="5" topLeftCell="B6" activePane="bottomRight" state="frozen"/>
      <selection pane="topRight" activeCell="N31" sqref="N31"/>
      <selection pane="bottomLeft" activeCell="N31" sqref="N31"/>
      <selection pane="bottomRight" activeCell="AK40" sqref="AK40"/>
    </sheetView>
  </sheetViews>
  <sheetFormatPr baseColWidth="10" defaultColWidth="11.42578125" defaultRowHeight="15" x14ac:dyDescent="0.25"/>
  <cols>
    <col min="1" max="1" width="24.5703125" customWidth="1"/>
    <col min="2" max="2" width="7.140625" customWidth="1"/>
    <col min="3" max="3" width="7.42578125" customWidth="1"/>
    <col min="4" max="4" width="7.85546875" bestFit="1" customWidth="1"/>
    <col min="5" max="5" width="5.85546875" bestFit="1" customWidth="1"/>
    <col min="6" max="8" width="7.85546875" bestFit="1" customWidth="1"/>
    <col min="9" max="9" width="5.85546875" bestFit="1" customWidth="1"/>
    <col min="10" max="10" width="7.85546875" bestFit="1" customWidth="1"/>
    <col min="11" max="11" width="7.5703125" customWidth="1"/>
    <col min="12" max="12" width="6.85546875" customWidth="1"/>
    <col min="13" max="31" width="5.5703125" bestFit="1" customWidth="1"/>
    <col min="32" max="33" width="5.5703125" customWidth="1"/>
    <col min="34" max="34" width="7" customWidth="1"/>
    <col min="35" max="35" width="6.42578125" customWidth="1"/>
    <col min="36" max="36" width="6.5703125" customWidth="1"/>
    <col min="37" max="37" width="7" customWidth="1"/>
  </cols>
  <sheetData>
    <row r="1" spans="1:37" ht="18.75" x14ac:dyDescent="0.3">
      <c r="A1" s="2" t="s">
        <v>88</v>
      </c>
    </row>
    <row r="2" spans="1:37" x14ac:dyDescent="0.25">
      <c r="A2" s="4" t="s">
        <v>0</v>
      </c>
    </row>
    <row r="3" spans="1:37" x14ac:dyDescent="0.25">
      <c r="A3" s="3" t="s">
        <v>77</v>
      </c>
      <c r="B3" s="6" t="s">
        <v>90</v>
      </c>
      <c r="E3" s="7" t="s">
        <v>91</v>
      </c>
    </row>
    <row r="4" spans="1:37" x14ac:dyDescent="0.25">
      <c r="A4" s="25" t="s">
        <v>155</v>
      </c>
    </row>
    <row r="5" spans="1:37" s="7" customFormat="1" x14ac:dyDescent="0.25">
      <c r="B5" s="7" t="s">
        <v>93</v>
      </c>
      <c r="C5" s="7" t="s">
        <v>94</v>
      </c>
      <c r="D5" s="7" t="s">
        <v>95</v>
      </c>
      <c r="E5" s="7" t="s">
        <v>96</v>
      </c>
      <c r="F5" s="7" t="s">
        <v>97</v>
      </c>
      <c r="G5" s="7" t="s">
        <v>98</v>
      </c>
      <c r="H5" s="7" t="s">
        <v>99</v>
      </c>
      <c r="I5" s="7" t="s">
        <v>100</v>
      </c>
      <c r="J5" s="7" t="s">
        <v>101</v>
      </c>
      <c r="K5" s="7" t="s">
        <v>102</v>
      </c>
      <c r="L5" s="7" t="s">
        <v>103</v>
      </c>
      <c r="M5" s="7" t="s">
        <v>104</v>
      </c>
      <c r="N5" s="7" t="s">
        <v>105</v>
      </c>
      <c r="O5" s="7" t="s">
        <v>106</v>
      </c>
      <c r="P5" s="7" t="s">
        <v>107</v>
      </c>
      <c r="Q5" s="7" t="s">
        <v>108</v>
      </c>
      <c r="R5" s="7" t="s">
        <v>109</v>
      </c>
      <c r="S5" s="7" t="s">
        <v>110</v>
      </c>
      <c r="T5" s="7" t="s">
        <v>111</v>
      </c>
      <c r="U5" s="7" t="s">
        <v>112</v>
      </c>
      <c r="V5" s="7" t="s">
        <v>113</v>
      </c>
      <c r="W5" s="7" t="s">
        <v>114</v>
      </c>
      <c r="X5" s="7" t="s">
        <v>115</v>
      </c>
      <c r="Y5" s="7" t="s">
        <v>116</v>
      </c>
      <c r="Z5" s="7" t="s">
        <v>117</v>
      </c>
      <c r="AA5" s="7" t="s">
        <v>118</v>
      </c>
      <c r="AB5" s="7" t="s">
        <v>119</v>
      </c>
      <c r="AC5" s="7" t="s">
        <v>120</v>
      </c>
      <c r="AD5" s="7" t="s">
        <v>121</v>
      </c>
      <c r="AE5" s="7" t="s">
        <v>122</v>
      </c>
      <c r="AF5" s="7" t="s">
        <v>130</v>
      </c>
      <c r="AG5" s="7">
        <v>2021</v>
      </c>
      <c r="AH5" s="7">
        <v>2022</v>
      </c>
      <c r="AI5" s="7">
        <v>2023</v>
      </c>
      <c r="AJ5" s="7">
        <f>AI5+1</f>
        <v>2024</v>
      </c>
      <c r="AK5" s="7">
        <f>AJ5+1</f>
        <v>2025</v>
      </c>
    </row>
    <row r="6" spans="1:37" x14ac:dyDescent="0.25">
      <c r="A6" s="6" t="s">
        <v>167</v>
      </c>
      <c r="B6" s="1">
        <v>21.815000000000001</v>
      </c>
      <c r="C6" s="1">
        <v>21.204999999999998</v>
      </c>
      <c r="D6" s="1">
        <v>20.715</v>
      </c>
      <c r="E6" s="1">
        <v>20.497</v>
      </c>
      <c r="F6" s="1">
        <v>20.297999999999998</v>
      </c>
      <c r="G6" s="1">
        <v>19.904</v>
      </c>
      <c r="H6" s="1">
        <v>20.648</v>
      </c>
      <c r="I6" s="1">
        <v>20.315999999999999</v>
      </c>
      <c r="J6" s="1">
        <v>20.530999999999999</v>
      </c>
      <c r="K6" s="1">
        <v>20.396000000000001</v>
      </c>
      <c r="L6" s="1">
        <v>19.806000000000001</v>
      </c>
      <c r="M6" s="1">
        <v>20.538</v>
      </c>
      <c r="N6" s="1">
        <v>20.388000000000002</v>
      </c>
      <c r="O6" s="1">
        <v>20.158999999999999</v>
      </c>
      <c r="P6" s="1">
        <v>20.055</v>
      </c>
      <c r="Q6" s="1">
        <v>19.318999999999999</v>
      </c>
      <c r="R6" s="1">
        <v>18.582999999999998</v>
      </c>
      <c r="S6" s="1">
        <v>17.622</v>
      </c>
      <c r="T6" s="1">
        <v>16.513000000000002</v>
      </c>
      <c r="U6" s="1">
        <v>15.522</v>
      </c>
      <c r="V6" s="1">
        <v>14.625</v>
      </c>
      <c r="W6" s="1">
        <v>13.324999999999999</v>
      </c>
      <c r="X6" s="1">
        <v>12.439</v>
      </c>
      <c r="Y6" s="1">
        <v>11.617000000000001</v>
      </c>
      <c r="Z6" s="1">
        <v>11.084</v>
      </c>
      <c r="AA6" s="1">
        <v>10.476000000000001</v>
      </c>
      <c r="AB6" s="1">
        <v>9.8520000000000003</v>
      </c>
      <c r="AC6" s="1">
        <v>9.5869999999999997</v>
      </c>
      <c r="AD6" s="1">
        <v>9.2249999999999996</v>
      </c>
      <c r="AE6" s="1">
        <v>8.4830000000000005</v>
      </c>
      <c r="AF6" s="1">
        <v>8.0429999999999993</v>
      </c>
      <c r="AG6" s="1">
        <v>7.4669999999999996</v>
      </c>
      <c r="AH6" s="1">
        <v>7.4509999999999996</v>
      </c>
      <c r="AI6" s="1">
        <v>6.19</v>
      </c>
      <c r="AJ6" s="1">
        <v>6.4130000000000003</v>
      </c>
      <c r="AK6" s="1">
        <v>5.6509999999999998</v>
      </c>
    </row>
    <row r="7" spans="1:37" x14ac:dyDescent="0.25">
      <c r="A7" s="6" t="s">
        <v>168</v>
      </c>
      <c r="B7" s="1">
        <v>7.9169999999999998</v>
      </c>
      <c r="C7" s="1">
        <v>8.0909999999999993</v>
      </c>
      <c r="D7" s="1">
        <v>8.7070000000000007</v>
      </c>
      <c r="E7" s="1">
        <v>9.6820000000000004</v>
      </c>
      <c r="F7" s="1">
        <v>9.4789999999999992</v>
      </c>
      <c r="G7" s="1">
        <v>10.157999999999999</v>
      </c>
      <c r="H7" s="1">
        <v>10.738</v>
      </c>
      <c r="I7" s="1">
        <v>11.058</v>
      </c>
      <c r="J7" s="1">
        <v>11.718</v>
      </c>
      <c r="K7" s="1">
        <v>13.465999999999999</v>
      </c>
      <c r="L7" s="1">
        <v>13.407</v>
      </c>
      <c r="M7" s="1">
        <v>14.553000000000001</v>
      </c>
      <c r="N7" s="1">
        <v>14.971</v>
      </c>
      <c r="O7" s="1">
        <v>15.805</v>
      </c>
      <c r="P7" s="1">
        <v>16.998000000000001</v>
      </c>
      <c r="Q7" s="1">
        <v>18.318999999999999</v>
      </c>
      <c r="R7" s="1">
        <v>20.102</v>
      </c>
      <c r="S7" s="1">
        <v>21.878</v>
      </c>
      <c r="T7" s="1">
        <v>22.405999999999999</v>
      </c>
      <c r="U7" s="1">
        <v>22.757999999999999</v>
      </c>
      <c r="V7" s="1">
        <v>24.462</v>
      </c>
      <c r="W7" s="1">
        <v>25.506</v>
      </c>
      <c r="X7" s="1">
        <v>26.39</v>
      </c>
      <c r="Y7" s="1">
        <v>27.331</v>
      </c>
      <c r="Z7" s="1">
        <v>28.637</v>
      </c>
      <c r="AA7" s="1">
        <v>29.398</v>
      </c>
      <c r="AB7" s="1">
        <v>28.934000000000001</v>
      </c>
      <c r="AC7" s="1">
        <v>25.937999999999999</v>
      </c>
      <c r="AD7" s="1">
        <v>27.231999999999999</v>
      </c>
      <c r="AE7" s="1">
        <v>25.506</v>
      </c>
      <c r="AF7" s="1">
        <v>24.603000000000002</v>
      </c>
      <c r="AG7" s="1">
        <v>26.407</v>
      </c>
      <c r="AH7" s="1">
        <v>26.337</v>
      </c>
      <c r="AI7" s="1">
        <v>24.800999999999998</v>
      </c>
      <c r="AJ7" s="1">
        <v>22.748000000000001</v>
      </c>
      <c r="AK7" s="1">
        <v>21.138999999999999</v>
      </c>
    </row>
    <row r="8" spans="1:37" x14ac:dyDescent="0.25">
      <c r="A8" s="6" t="s">
        <v>169</v>
      </c>
      <c r="B8" s="1">
        <v>6.8</v>
      </c>
      <c r="C8" s="1">
        <v>6.1989999999999998</v>
      </c>
      <c r="D8" s="1">
        <v>6.81</v>
      </c>
      <c r="E8" s="1">
        <v>7.1870000000000003</v>
      </c>
      <c r="F8" s="1">
        <v>7.1109999999999998</v>
      </c>
      <c r="G8" s="1">
        <v>9.266</v>
      </c>
      <c r="H8" s="1">
        <v>9.5969999999999995</v>
      </c>
      <c r="I8" s="1">
        <v>10.486000000000001</v>
      </c>
      <c r="J8" s="1">
        <v>10.702</v>
      </c>
      <c r="K8" s="1">
        <v>11.065</v>
      </c>
      <c r="L8" s="1">
        <v>9.0570000000000004</v>
      </c>
      <c r="M8" s="1">
        <v>8.4600000000000009</v>
      </c>
      <c r="N8" s="1">
        <v>8.39</v>
      </c>
      <c r="O8" s="1">
        <v>9.6319999999999997</v>
      </c>
      <c r="P8" s="1">
        <v>9.3620000000000001</v>
      </c>
      <c r="Q8" s="1">
        <v>9.0419999999999998</v>
      </c>
      <c r="R8" s="1">
        <v>9.7170000000000005</v>
      </c>
      <c r="S8" s="1">
        <v>9.6310000000000002</v>
      </c>
      <c r="T8" s="1">
        <v>8.9329999999999998</v>
      </c>
      <c r="U8" s="1">
        <v>8.7309999999999999</v>
      </c>
      <c r="V8" s="1">
        <v>9.9220000000000006</v>
      </c>
      <c r="W8" s="1">
        <v>10.071</v>
      </c>
      <c r="X8" s="1">
        <v>10.180999999999999</v>
      </c>
      <c r="Y8" s="1">
        <v>10.266</v>
      </c>
      <c r="Z8" s="1">
        <v>10.236000000000001</v>
      </c>
      <c r="AA8" s="1">
        <v>9.4250000000000007</v>
      </c>
      <c r="AB8" s="1">
        <v>8.9120000000000008</v>
      </c>
      <c r="AC8" s="1">
        <v>9.0030000000000001</v>
      </c>
      <c r="AD8" s="1">
        <v>8.9489999999999998</v>
      </c>
      <c r="AE8" s="1">
        <v>9.6379999999999999</v>
      </c>
      <c r="AF8" s="1">
        <v>9.3979999999999997</v>
      </c>
      <c r="AG8" s="1">
        <v>9.4719999999999995</v>
      </c>
      <c r="AH8" s="1">
        <v>10.069000000000001</v>
      </c>
      <c r="AI8" s="1">
        <v>9.6859999999999999</v>
      </c>
      <c r="AJ8" s="1">
        <v>8.7319999999999993</v>
      </c>
      <c r="AK8" s="1">
        <v>8.7799999999999994</v>
      </c>
    </row>
    <row r="9" spans="1:37" x14ac:dyDescent="0.25">
      <c r="A9" s="6" t="s">
        <v>23</v>
      </c>
      <c r="B9" s="1">
        <v>2.6059999999999999</v>
      </c>
      <c r="C9" s="1">
        <v>2.68</v>
      </c>
      <c r="D9" s="1">
        <v>2.7669999999999999</v>
      </c>
      <c r="E9" s="1">
        <v>2.7589999999999999</v>
      </c>
      <c r="F9" s="1">
        <v>3.0960000000000001</v>
      </c>
      <c r="G9" s="1">
        <v>3.3260000000000001</v>
      </c>
      <c r="H9" s="1">
        <v>3.6920000000000002</v>
      </c>
      <c r="I9" s="1">
        <v>3.798</v>
      </c>
      <c r="J9" s="1">
        <v>3.887</v>
      </c>
      <c r="K9" s="1">
        <v>4.452</v>
      </c>
      <c r="L9" s="1">
        <v>4.0780000000000003</v>
      </c>
      <c r="M9" s="1">
        <v>4.1059999999999999</v>
      </c>
      <c r="N9" s="1">
        <v>3.52</v>
      </c>
      <c r="O9" s="1">
        <v>3.6850000000000001</v>
      </c>
      <c r="P9" s="1">
        <v>3.6829999999999998</v>
      </c>
      <c r="Q9" s="1">
        <v>3.6339999999999999</v>
      </c>
      <c r="R9" s="1">
        <v>3.8050000000000002</v>
      </c>
      <c r="S9" s="1">
        <v>3.8570000000000002</v>
      </c>
      <c r="T9" s="1">
        <v>4.1639999999999997</v>
      </c>
      <c r="U9" s="1">
        <v>4.1239999999999997</v>
      </c>
      <c r="V9" s="1">
        <v>4.0570000000000004</v>
      </c>
      <c r="W9" s="1">
        <v>4.2510000000000003</v>
      </c>
      <c r="X9" s="1">
        <v>4.3689999999999998</v>
      </c>
      <c r="Y9" s="1">
        <v>4.16</v>
      </c>
      <c r="Z9" s="1">
        <v>4.5469999999999997</v>
      </c>
      <c r="AA9" s="1">
        <v>4.3499999999999996</v>
      </c>
      <c r="AB9" s="1">
        <v>4.1120000000000001</v>
      </c>
      <c r="AC9" s="1">
        <v>4.2009999999999996</v>
      </c>
      <c r="AD9" s="1">
        <v>4.5209999999999999</v>
      </c>
      <c r="AE9" s="1">
        <v>4.2320000000000002</v>
      </c>
      <c r="AF9" s="1">
        <v>3.0190000000000001</v>
      </c>
      <c r="AG9" s="1">
        <v>3.0070000000000001</v>
      </c>
      <c r="AH9" s="1">
        <v>3.952</v>
      </c>
      <c r="AI9" s="1">
        <v>3.4550000000000001</v>
      </c>
      <c r="AJ9" s="1">
        <v>3.6960000000000002</v>
      </c>
      <c r="AK9" s="1">
        <v>3.6509999999999998</v>
      </c>
    </row>
    <row r="10" spans="1:37" x14ac:dyDescent="0.25">
      <c r="A10" s="6" t="s">
        <v>12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2E-3</v>
      </c>
      <c r="J10" s="1">
        <v>2E-3</v>
      </c>
      <c r="K10" s="1">
        <v>3.0000000000000001E-3</v>
      </c>
      <c r="L10" s="1">
        <v>6.0000000000000001E-3</v>
      </c>
      <c r="M10" s="1">
        <v>1.4999999999999999E-2</v>
      </c>
      <c r="N10" s="1">
        <v>5.8000000000000003E-2</v>
      </c>
      <c r="O10" s="1">
        <v>0.11600000000000001</v>
      </c>
      <c r="P10" s="1">
        <v>0.152</v>
      </c>
      <c r="Q10" s="1">
        <v>0.14699999999999999</v>
      </c>
      <c r="R10" s="1">
        <v>0.161</v>
      </c>
      <c r="S10" s="1">
        <v>0.52</v>
      </c>
      <c r="T10" s="1">
        <v>0.60499999999999998</v>
      </c>
      <c r="U10" s="1">
        <v>0.64400000000000002</v>
      </c>
      <c r="V10" s="1">
        <v>0.751</v>
      </c>
      <c r="W10" s="1">
        <v>0.83599999999999997</v>
      </c>
      <c r="X10" s="1">
        <v>1.0940000000000001</v>
      </c>
      <c r="Y10" s="1">
        <v>1.3</v>
      </c>
      <c r="Z10" s="1">
        <v>1.488</v>
      </c>
      <c r="AA10" s="1">
        <v>1.462</v>
      </c>
      <c r="AB10" s="1">
        <v>1.3620000000000001</v>
      </c>
      <c r="AC10" s="1">
        <v>1.425</v>
      </c>
      <c r="AD10" s="1">
        <v>1.07</v>
      </c>
      <c r="AE10" s="1">
        <v>1.042</v>
      </c>
      <c r="AF10" s="1">
        <v>0.97199999999999998</v>
      </c>
      <c r="AG10" s="1">
        <v>0.90300000000000002</v>
      </c>
      <c r="AH10" s="1">
        <v>1.397</v>
      </c>
      <c r="AI10" s="1">
        <v>1.1379999999999999</v>
      </c>
      <c r="AJ10" s="1">
        <v>1.2490000000000001</v>
      </c>
      <c r="AK10" s="1">
        <v>1.3069999999999999</v>
      </c>
    </row>
    <row r="11" spans="1:37" x14ac:dyDescent="0.25">
      <c r="A11" s="6" t="s">
        <v>127</v>
      </c>
      <c r="B11" s="1">
        <v>0.49199999999999999</v>
      </c>
      <c r="C11" s="1">
        <v>0.48899999999999999</v>
      </c>
      <c r="D11" s="1">
        <v>0.49399999999999999</v>
      </c>
      <c r="E11" s="1">
        <v>0.51</v>
      </c>
      <c r="F11" s="1">
        <v>0.5</v>
      </c>
      <c r="G11" s="1">
        <v>0.52900000000000003</v>
      </c>
      <c r="H11" s="1">
        <v>0.50600000000000001</v>
      </c>
      <c r="I11" s="1">
        <v>0.499</v>
      </c>
      <c r="J11" s="1">
        <v>0.52600000000000002</v>
      </c>
      <c r="K11" s="1">
        <v>0.504</v>
      </c>
      <c r="L11" s="1">
        <v>0.54200000000000004</v>
      </c>
      <c r="M11" s="1">
        <v>0.55500000000000005</v>
      </c>
      <c r="N11" s="1">
        <v>0.54900000000000004</v>
      </c>
      <c r="O11" s="1">
        <v>0.53200000000000003</v>
      </c>
      <c r="P11" s="1">
        <v>0.505</v>
      </c>
      <c r="Q11" s="1">
        <v>0.51900000000000002</v>
      </c>
      <c r="R11" s="1">
        <v>0.55700000000000005</v>
      </c>
      <c r="S11" s="1">
        <v>0.54400000000000004</v>
      </c>
      <c r="T11" s="1">
        <v>0.59699999999999998</v>
      </c>
      <c r="U11" s="1">
        <v>0.58199999999999996</v>
      </c>
      <c r="V11" s="1">
        <v>0.56999999999999995</v>
      </c>
      <c r="W11" s="1">
        <v>0.54600000000000004</v>
      </c>
      <c r="X11" s="1">
        <v>0.623</v>
      </c>
      <c r="Y11" s="1">
        <v>0.628</v>
      </c>
      <c r="Z11" s="1">
        <v>0.65100000000000002</v>
      </c>
      <c r="AA11" s="1">
        <v>0.79400000000000004</v>
      </c>
      <c r="AB11" s="1">
        <v>0.85799999999999998</v>
      </c>
      <c r="AC11" s="1">
        <v>1.0580000000000001</v>
      </c>
      <c r="AD11" s="1">
        <v>1.23</v>
      </c>
      <c r="AE11" s="1">
        <v>1.5129999999999999</v>
      </c>
      <c r="AF11" s="1">
        <v>1.9450000000000001</v>
      </c>
      <c r="AG11" s="1">
        <v>2.552</v>
      </c>
      <c r="AH11" s="1">
        <v>3.153</v>
      </c>
      <c r="AI11" s="1">
        <v>3.6909999999999998</v>
      </c>
      <c r="AJ11" s="1">
        <v>3.9710000000000001</v>
      </c>
      <c r="AK11" s="1">
        <v>4.4870000000000001</v>
      </c>
    </row>
    <row r="12" spans="1:37" x14ac:dyDescent="0.25">
      <c r="A12" s="6" t="s">
        <v>170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1.6E-2</v>
      </c>
      <c r="Q12" s="1">
        <v>3.2000000000000001E-2</v>
      </c>
      <c r="R12" s="1">
        <v>6.4000000000000001E-2</v>
      </c>
      <c r="S12" s="1">
        <v>0.35299999999999998</v>
      </c>
      <c r="T12" s="1">
        <v>0.93899999999999995</v>
      </c>
      <c r="U12" s="1">
        <v>1.1080000000000001</v>
      </c>
      <c r="V12" s="1">
        <v>1.353</v>
      </c>
      <c r="W12" s="1">
        <v>1.3480000000000001</v>
      </c>
      <c r="X12" s="1">
        <v>1.554</v>
      </c>
      <c r="Y12" s="1">
        <v>1.5009999999999999</v>
      </c>
      <c r="Z12" s="1">
        <v>1.4970000000000001</v>
      </c>
      <c r="AA12" s="1">
        <v>1.766</v>
      </c>
      <c r="AB12" s="1">
        <v>3.8740000000000001</v>
      </c>
      <c r="AC12" s="1">
        <v>6.1449999999999996</v>
      </c>
      <c r="AD12" s="1">
        <v>4.6399999999999997</v>
      </c>
      <c r="AE12" s="1">
        <v>5.91</v>
      </c>
      <c r="AF12" s="1">
        <v>5.0549999999999997</v>
      </c>
      <c r="AG12" s="1">
        <v>5.008</v>
      </c>
      <c r="AH12" s="1">
        <v>4.75</v>
      </c>
      <c r="AI12" s="1">
        <v>5.2919999999999998</v>
      </c>
      <c r="AJ12" s="1">
        <v>5.6959999999999997</v>
      </c>
      <c r="AK12" s="1">
        <v>5.298</v>
      </c>
    </row>
    <row r="14" spans="1:37" s="7" customFormat="1" x14ac:dyDescent="0.25">
      <c r="A14" s="6" t="s">
        <v>128</v>
      </c>
      <c r="B14" s="23">
        <f>SUM(B6:B13)</f>
        <v>39.629999999999995</v>
      </c>
      <c r="C14" s="23">
        <f t="shared" ref="C14:AK14" si="0">SUM(C6:C13)</f>
        <v>38.663999999999994</v>
      </c>
      <c r="D14" s="23">
        <f t="shared" si="0"/>
        <v>39.493000000000002</v>
      </c>
      <c r="E14" s="23">
        <f t="shared" si="0"/>
        <v>40.634999999999998</v>
      </c>
      <c r="F14" s="23">
        <f t="shared" si="0"/>
        <v>40.483999999999995</v>
      </c>
      <c r="G14" s="23">
        <f t="shared" si="0"/>
        <v>43.183</v>
      </c>
      <c r="H14" s="23">
        <f t="shared" si="0"/>
        <v>45.180999999999997</v>
      </c>
      <c r="I14" s="23">
        <f t="shared" si="0"/>
        <v>46.159000000000006</v>
      </c>
      <c r="J14" s="23">
        <f t="shared" si="0"/>
        <v>47.366</v>
      </c>
      <c r="K14" s="23">
        <f t="shared" si="0"/>
        <v>49.885999999999996</v>
      </c>
      <c r="L14" s="23">
        <f t="shared" si="0"/>
        <v>46.896000000000008</v>
      </c>
      <c r="M14" s="23">
        <f t="shared" si="0"/>
        <v>48.227000000000004</v>
      </c>
      <c r="N14" s="23">
        <f t="shared" si="0"/>
        <v>47.876000000000005</v>
      </c>
      <c r="O14" s="23">
        <f t="shared" si="0"/>
        <v>49.929000000000002</v>
      </c>
      <c r="P14" s="23">
        <f t="shared" si="0"/>
        <v>50.771000000000001</v>
      </c>
      <c r="Q14" s="23">
        <f t="shared" si="0"/>
        <v>51.011999999999993</v>
      </c>
      <c r="R14" s="23">
        <f t="shared" si="0"/>
        <v>52.989000000000004</v>
      </c>
      <c r="S14" s="23">
        <f t="shared" si="0"/>
        <v>54.405000000000001</v>
      </c>
      <c r="T14" s="23">
        <f t="shared" si="0"/>
        <v>54.156999999999996</v>
      </c>
      <c r="U14" s="23">
        <f t="shared" si="0"/>
        <v>53.469000000000001</v>
      </c>
      <c r="V14" s="23">
        <f t="shared" si="0"/>
        <v>55.74</v>
      </c>
      <c r="W14" s="23">
        <f t="shared" si="0"/>
        <v>55.882999999999996</v>
      </c>
      <c r="X14" s="23">
        <f t="shared" si="0"/>
        <v>56.65</v>
      </c>
      <c r="Y14" s="23">
        <f t="shared" si="0"/>
        <v>56.80299999999999</v>
      </c>
      <c r="Z14" s="23">
        <f t="shared" si="0"/>
        <v>58.140000000000008</v>
      </c>
      <c r="AA14" s="23">
        <f t="shared" si="0"/>
        <v>57.671000000000006</v>
      </c>
      <c r="AB14" s="23">
        <f t="shared" si="0"/>
        <v>57.904000000000003</v>
      </c>
      <c r="AC14" s="23">
        <f t="shared" si="0"/>
        <v>57.356999999999999</v>
      </c>
      <c r="AD14" s="23">
        <f t="shared" si="0"/>
        <v>56.866999999999997</v>
      </c>
      <c r="AE14" s="23">
        <f t="shared" si="0"/>
        <v>56.323999999999998</v>
      </c>
      <c r="AF14" s="23">
        <f t="shared" si="0"/>
        <v>53.034999999999997</v>
      </c>
      <c r="AG14" s="23">
        <f t="shared" si="0"/>
        <v>54.816000000000003</v>
      </c>
      <c r="AH14" s="23">
        <f t="shared" si="0"/>
        <v>57.108999999999995</v>
      </c>
      <c r="AI14" s="23">
        <f t="shared" si="0"/>
        <v>54.253</v>
      </c>
      <c r="AJ14" s="23">
        <f t="shared" si="0"/>
        <v>52.504999999999995</v>
      </c>
      <c r="AK14" s="23">
        <f t="shared" si="0"/>
        <v>50.313000000000009</v>
      </c>
    </row>
    <row r="17" spans="1:37" s="7" customFormat="1" x14ac:dyDescent="0.25">
      <c r="A17" s="25" t="s">
        <v>156</v>
      </c>
      <c r="B17" s="7" t="s">
        <v>93</v>
      </c>
      <c r="C17" s="7" t="s">
        <v>94</v>
      </c>
      <c r="D17" s="7" t="s">
        <v>95</v>
      </c>
      <c r="E17" s="7" t="s">
        <v>96</v>
      </c>
      <c r="F17" s="7" t="s">
        <v>97</v>
      </c>
      <c r="G17" s="7" t="s">
        <v>98</v>
      </c>
      <c r="H17" s="7" t="s">
        <v>99</v>
      </c>
      <c r="I17" s="7" t="s">
        <v>100</v>
      </c>
      <c r="J17" s="7" t="s">
        <v>101</v>
      </c>
      <c r="K17" s="7" t="s">
        <v>102</v>
      </c>
      <c r="L17" s="7" t="s">
        <v>103</v>
      </c>
      <c r="M17" s="7" t="s">
        <v>104</v>
      </c>
      <c r="N17" s="7" t="s">
        <v>105</v>
      </c>
      <c r="O17" s="7" t="s">
        <v>106</v>
      </c>
      <c r="P17" s="7" t="s">
        <v>107</v>
      </c>
      <c r="Q17" s="7" t="s">
        <v>108</v>
      </c>
      <c r="R17" s="7" t="s">
        <v>109</v>
      </c>
      <c r="S17" s="7" t="s">
        <v>110</v>
      </c>
      <c r="T17" s="7" t="s">
        <v>111</v>
      </c>
      <c r="U17" s="7" t="s">
        <v>112</v>
      </c>
      <c r="V17" s="7" t="s">
        <v>113</v>
      </c>
      <c r="W17" s="7" t="s">
        <v>114</v>
      </c>
      <c r="X17" s="7" t="s">
        <v>115</v>
      </c>
      <c r="Y17" s="7" t="s">
        <v>116</v>
      </c>
      <c r="Z17" s="7" t="s">
        <v>117</v>
      </c>
      <c r="AA17" s="7" t="s">
        <v>118</v>
      </c>
      <c r="AB17" s="7" t="s">
        <v>119</v>
      </c>
      <c r="AC17" s="7" t="s">
        <v>120</v>
      </c>
      <c r="AD17" s="7" t="s">
        <v>121</v>
      </c>
      <c r="AE17" s="7" t="s">
        <v>122</v>
      </c>
      <c r="AF17" s="7" t="s">
        <v>130</v>
      </c>
      <c r="AG17" s="7">
        <v>2021</v>
      </c>
      <c r="AH17" s="7">
        <v>2022</v>
      </c>
      <c r="AI17" s="7">
        <v>2023</v>
      </c>
      <c r="AJ17" s="7">
        <f>AI17+1</f>
        <v>2024</v>
      </c>
      <c r="AK17" s="7">
        <f>AJ17+1</f>
        <v>2025</v>
      </c>
    </row>
    <row r="18" spans="1:37" x14ac:dyDescent="0.25">
      <c r="A18" s="6" t="s">
        <v>171</v>
      </c>
      <c r="B18" s="1">
        <v>28.524000000000001</v>
      </c>
      <c r="C18" s="1">
        <v>28.062000000000001</v>
      </c>
      <c r="D18" s="1">
        <v>28.163</v>
      </c>
      <c r="E18" s="1">
        <v>28.806000000000001</v>
      </c>
      <c r="F18" s="1">
        <v>28.41</v>
      </c>
      <c r="G18" s="1">
        <v>28.797000000000001</v>
      </c>
      <c r="H18" s="1">
        <v>30.234000000000002</v>
      </c>
      <c r="I18" s="1">
        <v>30.192</v>
      </c>
      <c r="J18" s="1">
        <v>31.073</v>
      </c>
      <c r="K18" s="1">
        <v>32.671999999999997</v>
      </c>
      <c r="L18" s="1">
        <v>32.039000000000001</v>
      </c>
      <c r="M18" s="1">
        <v>33.933</v>
      </c>
      <c r="N18" s="1">
        <v>34.237000000000002</v>
      </c>
      <c r="O18" s="1">
        <v>34.789000000000001</v>
      </c>
      <c r="P18" s="1">
        <v>35.942999999999998</v>
      </c>
      <c r="Q18" s="1">
        <v>36.542000000000002</v>
      </c>
      <c r="R18" s="1">
        <v>37.645000000000003</v>
      </c>
      <c r="S18" s="1">
        <v>38.750999999999998</v>
      </c>
      <c r="T18" s="1">
        <v>38.753</v>
      </c>
      <c r="U18" s="1">
        <v>38.298999999999999</v>
      </c>
      <c r="V18" s="1">
        <v>39.427999999999997</v>
      </c>
      <c r="W18" s="1">
        <v>39.116999999999997</v>
      </c>
      <c r="X18" s="1">
        <v>39.386000000000003</v>
      </c>
      <c r="Y18" s="1">
        <v>39.503999999999998</v>
      </c>
      <c r="Z18" s="1">
        <v>40.299999999999997</v>
      </c>
      <c r="AA18" s="1">
        <v>40.744999999999997</v>
      </c>
      <c r="AB18" s="1">
        <v>41.892000000000003</v>
      </c>
      <c r="AC18" s="1">
        <v>41.008000000000003</v>
      </c>
      <c r="AD18" s="1">
        <v>40.57</v>
      </c>
      <c r="AE18" s="1">
        <v>39.603000000000002</v>
      </c>
      <c r="AF18" s="1">
        <v>37.54</v>
      </c>
      <c r="AG18" s="1">
        <v>39.11</v>
      </c>
      <c r="AH18" s="1">
        <v>39.417999999999999</v>
      </c>
      <c r="AI18" s="1">
        <v>37.545999999999999</v>
      </c>
      <c r="AJ18" s="49">
        <v>36.079000000000001</v>
      </c>
      <c r="AK18" s="49">
        <v>33.857999999999997</v>
      </c>
    </row>
    <row r="19" spans="1:37" x14ac:dyDescent="0.25">
      <c r="A19" s="6" t="s">
        <v>172</v>
      </c>
      <c r="B19" s="1">
        <v>0.86499999999999999</v>
      </c>
      <c r="C19" s="1">
        <v>0.88100000000000001</v>
      </c>
      <c r="D19" s="1">
        <v>0.9</v>
      </c>
      <c r="E19" s="1">
        <v>1.02</v>
      </c>
      <c r="F19" s="1">
        <v>0.99199999999999999</v>
      </c>
      <c r="G19" s="1">
        <v>0.90600000000000003</v>
      </c>
      <c r="H19" s="1">
        <v>0.75800000000000001</v>
      </c>
      <c r="I19" s="1">
        <v>0.77200000000000002</v>
      </c>
      <c r="J19" s="1">
        <v>0.78600000000000003</v>
      </c>
      <c r="K19" s="1">
        <v>0.76200000000000001</v>
      </c>
      <c r="L19" s="1">
        <v>0.77400000000000002</v>
      </c>
      <c r="M19" s="1">
        <v>0.77</v>
      </c>
      <c r="N19" s="1">
        <v>0.74099999999999999</v>
      </c>
      <c r="O19" s="1">
        <v>0.78200000000000003</v>
      </c>
      <c r="P19" s="1">
        <v>0.69099999999999995</v>
      </c>
      <c r="Q19" s="1">
        <v>0.70199999999999996</v>
      </c>
      <c r="R19" s="1">
        <v>0.73199999999999998</v>
      </c>
      <c r="S19" s="1">
        <v>0.72599999999999998</v>
      </c>
      <c r="T19" s="1">
        <v>0.78400000000000003</v>
      </c>
      <c r="U19" s="1">
        <v>0.752</v>
      </c>
      <c r="V19" s="1">
        <v>0.71299999999999997</v>
      </c>
      <c r="W19" s="1">
        <v>0.69299999999999995</v>
      </c>
      <c r="X19" s="1">
        <v>0.76400000000000001</v>
      </c>
      <c r="Y19" s="1">
        <v>0.75700000000000001</v>
      </c>
      <c r="Z19" s="1">
        <v>0.74099999999999999</v>
      </c>
      <c r="AA19" s="1">
        <v>0.80400000000000005</v>
      </c>
      <c r="AB19" s="1">
        <v>0.747</v>
      </c>
      <c r="AC19" s="1">
        <v>0.80300000000000005</v>
      </c>
      <c r="AD19" s="1">
        <v>0.746</v>
      </c>
      <c r="AE19" s="1">
        <v>0.73599999999999999</v>
      </c>
      <c r="AF19" s="1">
        <v>0.79</v>
      </c>
      <c r="AG19" s="1">
        <v>0.89100000000000001</v>
      </c>
      <c r="AH19" s="1">
        <v>0.98</v>
      </c>
      <c r="AI19" s="1">
        <v>1.014</v>
      </c>
      <c r="AJ19" s="49">
        <v>0.94199999999999995</v>
      </c>
      <c r="AK19" s="49">
        <v>0.88</v>
      </c>
    </row>
    <row r="20" spans="1:37" x14ac:dyDescent="0.25">
      <c r="A20" s="6" t="s">
        <v>173</v>
      </c>
      <c r="B20" s="1">
        <v>2.6469999999999998</v>
      </c>
      <c r="C20" s="1">
        <v>2.7149999999999999</v>
      </c>
      <c r="D20" s="1">
        <v>2.8010000000000002</v>
      </c>
      <c r="E20" s="1">
        <v>2.7909999999999999</v>
      </c>
      <c r="F20" s="1">
        <v>3.1269999999999998</v>
      </c>
      <c r="G20" s="1">
        <v>3.3570000000000002</v>
      </c>
      <c r="H20" s="1">
        <v>3.7250000000000001</v>
      </c>
      <c r="I20" s="1">
        <v>3.831</v>
      </c>
      <c r="J20" s="1">
        <v>3.9169999999999998</v>
      </c>
      <c r="K20" s="1">
        <v>4.4870000000000001</v>
      </c>
      <c r="L20" s="1">
        <v>4.1139999999999999</v>
      </c>
      <c r="M20" s="1">
        <v>4.141</v>
      </c>
      <c r="N20" s="1">
        <v>3.5750000000000002</v>
      </c>
      <c r="O20" s="1">
        <v>3.7320000000000002</v>
      </c>
      <c r="P20" s="1">
        <v>3.74</v>
      </c>
      <c r="Q20" s="1">
        <v>3.6659999999999999</v>
      </c>
      <c r="R20" s="1">
        <v>3.831</v>
      </c>
      <c r="S20" s="1">
        <v>3.88</v>
      </c>
      <c r="T20" s="1">
        <v>4.1890000000000001</v>
      </c>
      <c r="U20" s="1">
        <v>4.149</v>
      </c>
      <c r="V20" s="1">
        <v>4.0830000000000002</v>
      </c>
      <c r="W20" s="1">
        <v>4.282</v>
      </c>
      <c r="X20" s="1">
        <v>4.391</v>
      </c>
      <c r="Y20" s="1">
        <v>4.1790000000000003</v>
      </c>
      <c r="Z20" s="1">
        <v>4.569</v>
      </c>
      <c r="AA20" s="1">
        <v>4.391</v>
      </c>
      <c r="AB20" s="1">
        <v>4.1379999999999999</v>
      </c>
      <c r="AC20" s="1">
        <v>4.2370000000000001</v>
      </c>
      <c r="AD20" s="1">
        <v>4.5529999999999999</v>
      </c>
      <c r="AE20" s="1">
        <v>4.2510000000000003</v>
      </c>
      <c r="AF20" s="1">
        <v>3.073</v>
      </c>
      <c r="AG20" s="1">
        <v>3.0609999999999999</v>
      </c>
      <c r="AH20" s="1">
        <v>4.0259999999999998</v>
      </c>
      <c r="AI20" s="1">
        <v>3.5230000000000001</v>
      </c>
      <c r="AJ20" s="49">
        <v>3.7679999999999998</v>
      </c>
      <c r="AK20" s="49">
        <v>3.7229999999999999</v>
      </c>
    </row>
    <row r="21" spans="1:37" x14ac:dyDescent="0.25">
      <c r="A21" s="6" t="s">
        <v>174</v>
      </c>
      <c r="B21" s="1">
        <v>7.593</v>
      </c>
      <c r="C21" s="1">
        <v>7.0060000000000002</v>
      </c>
      <c r="D21" s="1">
        <v>7.6289999999999996</v>
      </c>
      <c r="E21" s="1">
        <v>8.0190000000000001</v>
      </c>
      <c r="F21" s="1">
        <v>7.9550000000000001</v>
      </c>
      <c r="G21" s="1">
        <v>10.122999999999999</v>
      </c>
      <c r="H21" s="1">
        <v>10.465</v>
      </c>
      <c r="I21" s="1">
        <v>11.364000000000001</v>
      </c>
      <c r="J21" s="1">
        <v>11.590999999999999</v>
      </c>
      <c r="K21" s="1">
        <v>11.965999999999999</v>
      </c>
      <c r="L21" s="1">
        <v>9.968</v>
      </c>
      <c r="M21" s="1">
        <v>9.3819999999999997</v>
      </c>
      <c r="N21" s="1">
        <v>9.3249999999999993</v>
      </c>
      <c r="O21" s="1">
        <v>10.625</v>
      </c>
      <c r="P21" s="1">
        <v>10.396000000000001</v>
      </c>
      <c r="Q21" s="1">
        <v>10.102</v>
      </c>
      <c r="R21" s="1">
        <v>10.781000000000001</v>
      </c>
      <c r="S21" s="1">
        <v>11.047000000000001</v>
      </c>
      <c r="T21" s="1">
        <v>10.433</v>
      </c>
      <c r="U21" s="1">
        <v>10.269</v>
      </c>
      <c r="V21" s="1">
        <v>11.516999999999999</v>
      </c>
      <c r="W21" s="1">
        <v>11.792</v>
      </c>
      <c r="X21" s="1">
        <v>12.109</v>
      </c>
      <c r="Y21" s="1">
        <v>12.365</v>
      </c>
      <c r="Z21" s="1">
        <v>12.529</v>
      </c>
      <c r="AA21" s="1">
        <v>11.73</v>
      </c>
      <c r="AB21" s="1">
        <v>11.125999999999999</v>
      </c>
      <c r="AC21" s="1">
        <v>11.308</v>
      </c>
      <c r="AD21" s="1">
        <v>10.999000000000001</v>
      </c>
      <c r="AE21" s="1">
        <v>11.734</v>
      </c>
      <c r="AF21" s="1">
        <v>11.632</v>
      </c>
      <c r="AG21" s="1">
        <v>11.754</v>
      </c>
      <c r="AH21" s="1">
        <v>12.686</v>
      </c>
      <c r="AI21" s="1">
        <v>12.172000000000001</v>
      </c>
      <c r="AJ21" s="49">
        <v>11.715</v>
      </c>
      <c r="AK21" s="49">
        <v>11.852</v>
      </c>
    </row>
    <row r="22" spans="1:37" x14ac:dyDescent="0.25">
      <c r="AI22" s="32"/>
      <c r="AK22" s="1"/>
    </row>
    <row r="23" spans="1:37" s="7" customFormat="1" x14ac:dyDescent="0.25">
      <c r="A23" s="6" t="s">
        <v>128</v>
      </c>
      <c r="B23" s="23">
        <f t="shared" ref="B23:AK23" si="1">SUM(B18:B22)</f>
        <v>39.629000000000005</v>
      </c>
      <c r="C23" s="23">
        <f t="shared" si="1"/>
        <v>38.664000000000001</v>
      </c>
      <c r="D23" s="23">
        <f t="shared" si="1"/>
        <v>39.492999999999995</v>
      </c>
      <c r="E23" s="23">
        <f t="shared" si="1"/>
        <v>40.635999999999996</v>
      </c>
      <c r="F23" s="23">
        <f t="shared" si="1"/>
        <v>40.484000000000002</v>
      </c>
      <c r="G23" s="23">
        <f t="shared" si="1"/>
        <v>43.183</v>
      </c>
      <c r="H23" s="23">
        <f t="shared" si="1"/>
        <v>45.182000000000002</v>
      </c>
      <c r="I23" s="23">
        <f t="shared" si="1"/>
        <v>46.159000000000006</v>
      </c>
      <c r="J23" s="23">
        <f t="shared" si="1"/>
        <v>47.367000000000004</v>
      </c>
      <c r="K23" s="23">
        <f t="shared" si="1"/>
        <v>49.887</v>
      </c>
      <c r="L23" s="23">
        <f t="shared" si="1"/>
        <v>46.894999999999996</v>
      </c>
      <c r="M23" s="23">
        <f t="shared" si="1"/>
        <v>48.225999999999999</v>
      </c>
      <c r="N23" s="23">
        <f t="shared" si="1"/>
        <v>47.878</v>
      </c>
      <c r="O23" s="23">
        <f t="shared" si="1"/>
        <v>49.927999999999997</v>
      </c>
      <c r="P23" s="23">
        <f t="shared" si="1"/>
        <v>50.77</v>
      </c>
      <c r="Q23" s="23">
        <f t="shared" si="1"/>
        <v>51.012</v>
      </c>
      <c r="R23" s="23">
        <f t="shared" si="1"/>
        <v>52.989000000000004</v>
      </c>
      <c r="S23" s="23">
        <f t="shared" si="1"/>
        <v>54.403999999999996</v>
      </c>
      <c r="T23" s="23">
        <f t="shared" si="1"/>
        <v>54.158999999999999</v>
      </c>
      <c r="U23" s="23">
        <f t="shared" si="1"/>
        <v>53.469000000000001</v>
      </c>
      <c r="V23" s="23">
        <f t="shared" si="1"/>
        <v>55.741</v>
      </c>
      <c r="W23" s="23">
        <f t="shared" si="1"/>
        <v>55.884</v>
      </c>
      <c r="X23" s="23">
        <f t="shared" si="1"/>
        <v>56.650000000000006</v>
      </c>
      <c r="Y23" s="23">
        <f t="shared" si="1"/>
        <v>56.805</v>
      </c>
      <c r="Z23" s="23">
        <f t="shared" si="1"/>
        <v>58.138999999999996</v>
      </c>
      <c r="AA23" s="23">
        <f t="shared" si="1"/>
        <v>57.67</v>
      </c>
      <c r="AB23" s="23">
        <f t="shared" si="1"/>
        <v>57.902999999999999</v>
      </c>
      <c r="AC23" s="23">
        <f t="shared" si="1"/>
        <v>57.356000000000002</v>
      </c>
      <c r="AD23" s="23">
        <f t="shared" si="1"/>
        <v>56.868000000000002</v>
      </c>
      <c r="AE23" s="23">
        <f t="shared" si="1"/>
        <v>56.323999999999998</v>
      </c>
      <c r="AF23" s="23">
        <f t="shared" si="1"/>
        <v>53.034999999999997</v>
      </c>
      <c r="AG23" s="23">
        <f t="shared" si="1"/>
        <v>54.815999999999995</v>
      </c>
      <c r="AH23" s="23">
        <f t="shared" si="1"/>
        <v>57.109999999999992</v>
      </c>
      <c r="AI23" s="23">
        <f t="shared" si="1"/>
        <v>54.25500000000001</v>
      </c>
      <c r="AJ23" s="23">
        <f t="shared" si="1"/>
        <v>52.504000000000005</v>
      </c>
      <c r="AK23" s="23">
        <f t="shared" si="1"/>
        <v>50.313000000000002</v>
      </c>
    </row>
    <row r="24" spans="1:37" s="7" customFormat="1" x14ac:dyDescent="0.25">
      <c r="A24" s="6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</row>
    <row r="25" spans="1:37" x14ac:dyDescent="0.25">
      <c r="A25" s="6" t="s">
        <v>138</v>
      </c>
    </row>
    <row r="26" spans="1:37" x14ac:dyDescent="0.25">
      <c r="A26" s="43" t="s">
        <v>175</v>
      </c>
    </row>
    <row r="28" spans="1:37" x14ac:dyDescent="0.25">
      <c r="A28" s="25"/>
      <c r="B28" s="7" t="s">
        <v>118</v>
      </c>
      <c r="C28" s="7" t="s">
        <v>119</v>
      </c>
      <c r="D28" s="7" t="s">
        <v>120</v>
      </c>
      <c r="E28" s="7" t="s">
        <v>121</v>
      </c>
      <c r="F28" s="7" t="s">
        <v>122</v>
      </c>
      <c r="G28" s="7" t="s">
        <v>130</v>
      </c>
      <c r="H28" s="7">
        <v>2021</v>
      </c>
      <c r="I28" s="7">
        <v>2022</v>
      </c>
      <c r="J28" s="7">
        <v>2023</v>
      </c>
      <c r="K28" s="7">
        <f>J28+1</f>
        <v>2024</v>
      </c>
      <c r="L28" s="7">
        <f>K28+1</f>
        <v>2025</v>
      </c>
    </row>
    <row r="29" spans="1:37" x14ac:dyDescent="0.25">
      <c r="A29" s="6" t="s">
        <v>171</v>
      </c>
      <c r="B29" s="5">
        <v>40.744999999999997</v>
      </c>
      <c r="C29" s="5">
        <v>41.892000000000003</v>
      </c>
      <c r="D29" s="5">
        <v>41.008000000000003</v>
      </c>
      <c r="E29" s="5">
        <v>40.57</v>
      </c>
      <c r="F29" s="5">
        <v>39.603000000000002</v>
      </c>
      <c r="G29" s="5">
        <v>37.54</v>
      </c>
      <c r="H29" s="5">
        <v>39.11</v>
      </c>
      <c r="I29" s="5">
        <v>39.417999999999999</v>
      </c>
      <c r="J29" s="5">
        <v>37.545999999999999</v>
      </c>
      <c r="K29" s="91">
        <v>36.079000000000001</v>
      </c>
      <c r="L29" s="91">
        <v>33.857999999999997</v>
      </c>
    </row>
    <row r="30" spans="1:37" x14ac:dyDescent="0.25">
      <c r="A30" s="6" t="s">
        <v>172</v>
      </c>
      <c r="B30" s="5">
        <v>0.80400000000000005</v>
      </c>
      <c r="C30" s="5">
        <v>0.747</v>
      </c>
      <c r="D30" s="5">
        <v>0.80300000000000005</v>
      </c>
      <c r="E30" s="5">
        <v>0.746</v>
      </c>
      <c r="F30" s="5">
        <v>0.73599999999999999</v>
      </c>
      <c r="G30" s="5">
        <v>0.79</v>
      </c>
      <c r="H30" s="5">
        <v>0.89100000000000001</v>
      </c>
      <c r="I30" s="5">
        <v>0.98</v>
      </c>
      <c r="J30" s="5">
        <v>1.014</v>
      </c>
      <c r="K30" s="91">
        <v>0.94199999999999995</v>
      </c>
      <c r="L30" s="91">
        <v>0.88</v>
      </c>
    </row>
    <row r="31" spans="1:37" x14ac:dyDescent="0.25">
      <c r="A31" s="6" t="s">
        <v>173</v>
      </c>
      <c r="B31" s="5">
        <v>4.391</v>
      </c>
      <c r="C31" s="5">
        <v>4.1379999999999999</v>
      </c>
      <c r="D31" s="5">
        <v>4.2370000000000001</v>
      </c>
      <c r="E31" s="5">
        <v>4.5529999999999999</v>
      </c>
      <c r="F31" s="5">
        <v>4.2510000000000003</v>
      </c>
      <c r="G31" s="5">
        <v>3.073</v>
      </c>
      <c r="H31" s="5">
        <v>3.0609999999999999</v>
      </c>
      <c r="I31" s="5">
        <v>4.0259999999999998</v>
      </c>
      <c r="J31" s="5">
        <v>3.5230000000000001</v>
      </c>
      <c r="K31" s="91">
        <v>3.7679999999999998</v>
      </c>
      <c r="L31" s="91">
        <v>3.7229999999999999</v>
      </c>
    </row>
    <row r="32" spans="1:37" x14ac:dyDescent="0.25">
      <c r="A32" s="6" t="s">
        <v>341</v>
      </c>
      <c r="B32" s="5">
        <v>11.73</v>
      </c>
      <c r="C32" s="5">
        <v>11.125999999999999</v>
      </c>
      <c r="D32" s="5">
        <v>11.308</v>
      </c>
      <c r="E32" s="5">
        <v>10.999000000000001</v>
      </c>
      <c r="F32" s="5">
        <v>11.734</v>
      </c>
      <c r="G32" s="5">
        <v>11.632</v>
      </c>
      <c r="H32" s="5">
        <v>11.754</v>
      </c>
      <c r="I32" s="5">
        <v>12.686</v>
      </c>
      <c r="J32" s="5">
        <v>12.172000000000001</v>
      </c>
      <c r="K32" s="91">
        <v>11.715</v>
      </c>
      <c r="L32" s="91">
        <v>11.852</v>
      </c>
    </row>
    <row r="39" spans="1:12" x14ac:dyDescent="0.25">
      <c r="A39" t="s">
        <v>171</v>
      </c>
    </row>
    <row r="40" spans="1:12" x14ac:dyDescent="0.25">
      <c r="B40" t="s">
        <v>118</v>
      </c>
      <c r="C40" t="s">
        <v>119</v>
      </c>
      <c r="D40" t="s">
        <v>120</v>
      </c>
      <c r="E40" t="s">
        <v>121</v>
      </c>
      <c r="F40" t="s">
        <v>122</v>
      </c>
      <c r="G40" t="s">
        <v>130</v>
      </c>
      <c r="H40">
        <v>2021</v>
      </c>
      <c r="I40">
        <v>2022</v>
      </c>
      <c r="J40">
        <v>2023</v>
      </c>
      <c r="K40">
        <v>2024</v>
      </c>
      <c r="L40">
        <v>2025</v>
      </c>
    </row>
    <row r="41" spans="1:12" x14ac:dyDescent="0.25">
      <c r="A41" t="s">
        <v>342</v>
      </c>
      <c r="B41">
        <v>40.744999999999997</v>
      </c>
      <c r="C41">
        <v>41.892000000000003</v>
      </c>
      <c r="D41">
        <v>41.008000000000003</v>
      </c>
      <c r="E41">
        <v>40.57</v>
      </c>
      <c r="F41">
        <v>39.603000000000002</v>
      </c>
      <c r="G41">
        <v>37.54</v>
      </c>
      <c r="H41">
        <v>39.11</v>
      </c>
      <c r="I41">
        <v>39.417999999999999</v>
      </c>
      <c r="J41">
        <v>37.545999999999999</v>
      </c>
      <c r="K41">
        <v>36.079000000000001</v>
      </c>
      <c r="L41">
        <v>33.857999999999997</v>
      </c>
    </row>
    <row r="42" spans="1:12" x14ac:dyDescent="0.25">
      <c r="A42" t="s">
        <v>343</v>
      </c>
      <c r="B42">
        <v>44071.9</v>
      </c>
      <c r="C42">
        <v>44583</v>
      </c>
      <c r="D42">
        <v>45244.200000000004</v>
      </c>
      <c r="E42">
        <v>45961</v>
      </c>
      <c r="F42">
        <v>45524.600000000006</v>
      </c>
      <c r="G42">
        <v>43590.499999999993</v>
      </c>
      <c r="H42">
        <v>45064.1</v>
      </c>
      <c r="I42">
        <v>45369</v>
      </c>
      <c r="J42">
        <v>45665.399999999994</v>
      </c>
      <c r="K42">
        <v>45567</v>
      </c>
      <c r="L42">
        <v>46163.299999999996</v>
      </c>
    </row>
    <row r="43" spans="1:12" x14ac:dyDescent="0.25">
      <c r="A43" t="s">
        <v>344</v>
      </c>
      <c r="B43">
        <v>0.92451199063348755</v>
      </c>
      <c r="C43">
        <v>0.93964067021061848</v>
      </c>
      <c r="D43">
        <v>0.90637031928954426</v>
      </c>
      <c r="E43">
        <v>0.88270490198211526</v>
      </c>
      <c r="F43">
        <v>0.86992527117206953</v>
      </c>
      <c r="G43">
        <v>0.86119682040811663</v>
      </c>
      <c r="H43">
        <v>0.86787487157182763</v>
      </c>
      <c r="I43">
        <v>0.86883114020586749</v>
      </c>
      <c r="J43">
        <v>0.82219798797338917</v>
      </c>
      <c r="K43">
        <v>0.79177913841156977</v>
      </c>
      <c r="L43">
        <v>0.73343976708770819</v>
      </c>
    </row>
    <row r="45" spans="1:12" x14ac:dyDescent="0.25">
      <c r="A45" t="s">
        <v>345</v>
      </c>
    </row>
    <row r="47" spans="1:12" x14ac:dyDescent="0.25">
      <c r="B47" t="s">
        <v>118</v>
      </c>
      <c r="C47" t="s">
        <v>119</v>
      </c>
      <c r="D47" t="s">
        <v>120</v>
      </c>
      <c r="E47" t="s">
        <v>121</v>
      </c>
      <c r="F47" t="s">
        <v>122</v>
      </c>
      <c r="G47" t="s">
        <v>130</v>
      </c>
      <c r="H47">
        <v>2021</v>
      </c>
      <c r="I47">
        <v>2022</v>
      </c>
      <c r="J47">
        <v>2023</v>
      </c>
      <c r="K47">
        <v>2024</v>
      </c>
      <c r="L47">
        <v>2025</v>
      </c>
    </row>
    <row r="48" spans="1:12" x14ac:dyDescent="0.25">
      <c r="A48" t="s">
        <v>343</v>
      </c>
      <c r="B48" s="8">
        <v>0</v>
      </c>
      <c r="C48" s="8">
        <v>1.1596958606277408E-2</v>
      </c>
      <c r="D48" s="8">
        <v>2.6599715464956208E-2</v>
      </c>
      <c r="E48" s="8">
        <v>4.2864047159300922E-2</v>
      </c>
      <c r="F48" s="8">
        <v>3.2962046111014054E-2</v>
      </c>
      <c r="G48" s="8">
        <v>-1.0923059818160996E-2</v>
      </c>
      <c r="H48" s="8">
        <v>2.2513211365972285E-2</v>
      </c>
      <c r="I48" s="8">
        <v>2.9431451786739338E-2</v>
      </c>
      <c r="J48" s="8">
        <v>3.6156825550974547E-2</v>
      </c>
      <c r="K48" s="8">
        <v>3.392411037418408E-2</v>
      </c>
      <c r="L48" s="8">
        <v>4.7454273584755624E-2</v>
      </c>
    </row>
    <row r="49" spans="1:12" x14ac:dyDescent="0.25">
      <c r="A49" t="s">
        <v>342</v>
      </c>
      <c r="B49" s="8">
        <v>0</v>
      </c>
      <c r="C49" s="8">
        <v>2.8150693336605803E-2</v>
      </c>
      <c r="D49" s="8">
        <v>6.4547797275740226E-3</v>
      </c>
      <c r="E49" s="8">
        <v>-4.2950055221498973E-3</v>
      </c>
      <c r="F49" s="8">
        <v>-2.802797889311559E-2</v>
      </c>
      <c r="G49" s="8">
        <v>-7.8659958277089159E-2</v>
      </c>
      <c r="H49" s="8">
        <v>-4.0127623021229519E-2</v>
      </c>
      <c r="I49" s="8">
        <v>-3.256841330224558E-2</v>
      </c>
      <c r="J49" s="8">
        <v>-7.8512700944901148E-2</v>
      </c>
      <c r="K49" s="8">
        <v>-0.1145171186648668</v>
      </c>
      <c r="L49" s="8">
        <v>-0.16902687446312437</v>
      </c>
    </row>
    <row r="50" spans="1:12" x14ac:dyDescent="0.25">
      <c r="A50" t="s">
        <v>344</v>
      </c>
      <c r="B50" s="8">
        <v>0</v>
      </c>
      <c r="C50" s="8">
        <v>1.6363962534184706E-2</v>
      </c>
      <c r="D50" s="8">
        <v>-1.9622970310544496E-2</v>
      </c>
      <c r="E50" s="8">
        <v>-4.522071003397754E-2</v>
      </c>
      <c r="F50" s="8">
        <v>-5.9043819890334248E-2</v>
      </c>
      <c r="G50" s="8">
        <v>-6.8484963815327649E-2</v>
      </c>
      <c r="H50" s="8">
        <v>-6.1261638178269018E-2</v>
      </c>
      <c r="I50" s="8">
        <v>-6.0227288549785984E-2</v>
      </c>
      <c r="J50" s="8">
        <v>-0.11066811863628889</v>
      </c>
      <c r="K50" s="8">
        <v>-0.14357072008440641</v>
      </c>
      <c r="L50" s="8">
        <v>-0.20667360237789256</v>
      </c>
    </row>
  </sheetData>
  <phoneticPr fontId="8" type="noConversion"/>
  <hyperlinks>
    <hyperlink ref="A2" r:id="rId1" xr:uid="{B57DE6D6-ACFC-48F3-AAA8-BA827558C1E7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F6AFC-583A-4650-BC5C-834A01BBDB2D}">
  <dimension ref="A1:AY20"/>
  <sheetViews>
    <sheetView zoomScale="80" zoomScaleNormal="80" workbookViewId="0">
      <pane xSplit="1" ySplit="5" topLeftCell="B6" activePane="bottomRight" state="frozen"/>
      <selection pane="topRight" activeCell="N31" sqref="N31"/>
      <selection pane="bottomLeft" activeCell="N31" sqref="N31"/>
      <selection pane="bottomRight" activeCell="AK22" sqref="AK22"/>
    </sheetView>
  </sheetViews>
  <sheetFormatPr baseColWidth="10" defaultColWidth="11.42578125" defaultRowHeight="15" x14ac:dyDescent="0.25"/>
  <cols>
    <col min="1" max="1" width="19.42578125" customWidth="1"/>
    <col min="2" max="2" width="6.42578125" customWidth="1"/>
    <col min="3" max="19" width="5" bestFit="1" customWidth="1"/>
    <col min="20" max="20" width="5" customWidth="1"/>
    <col min="21" max="21" width="5" bestFit="1" customWidth="1"/>
    <col min="22" max="22" width="5.5703125" customWidth="1"/>
    <col min="23" max="31" width="5" bestFit="1" customWidth="1"/>
    <col min="32" max="32" width="5" customWidth="1"/>
    <col min="33" max="37" width="6" customWidth="1"/>
  </cols>
  <sheetData>
    <row r="1" spans="1:51" ht="18.75" x14ac:dyDescent="0.3">
      <c r="A1" s="2" t="s">
        <v>88</v>
      </c>
    </row>
    <row r="3" spans="1:51" x14ac:dyDescent="0.25">
      <c r="A3" s="3" t="s">
        <v>86</v>
      </c>
      <c r="B3" s="6" t="s">
        <v>90</v>
      </c>
      <c r="E3" s="7" t="s">
        <v>91</v>
      </c>
    </row>
    <row r="5" spans="1:51" s="7" customFormat="1" x14ac:dyDescent="0.25">
      <c r="B5" s="7" t="s">
        <v>93</v>
      </c>
      <c r="C5" s="7" t="s">
        <v>94</v>
      </c>
      <c r="D5" s="7" t="s">
        <v>95</v>
      </c>
      <c r="E5" s="7" t="s">
        <v>96</v>
      </c>
      <c r="F5" s="7" t="s">
        <v>97</v>
      </c>
      <c r="G5" s="7" t="s">
        <v>98</v>
      </c>
      <c r="H5" s="7" t="s">
        <v>99</v>
      </c>
      <c r="I5" s="7" t="s">
        <v>100</v>
      </c>
      <c r="J5" s="7" t="s">
        <v>101</v>
      </c>
      <c r="K5" s="7" t="s">
        <v>102</v>
      </c>
      <c r="L5" s="7" t="s">
        <v>103</v>
      </c>
      <c r="M5" s="7" t="s">
        <v>104</v>
      </c>
      <c r="N5" s="7" t="s">
        <v>105</v>
      </c>
      <c r="O5" s="7" t="s">
        <v>106</v>
      </c>
      <c r="P5" s="7" t="s">
        <v>107</v>
      </c>
      <c r="Q5" s="7" t="s">
        <v>108</v>
      </c>
      <c r="R5" s="7" t="s">
        <v>109</v>
      </c>
      <c r="S5" s="7" t="s">
        <v>110</v>
      </c>
      <c r="T5" s="7" t="s">
        <v>111</v>
      </c>
      <c r="U5" s="7" t="s">
        <v>112</v>
      </c>
      <c r="V5" s="7" t="s">
        <v>113</v>
      </c>
      <c r="W5" s="7" t="s">
        <v>114</v>
      </c>
      <c r="X5" s="7" t="s">
        <v>115</v>
      </c>
      <c r="Y5" s="7" t="s">
        <v>116</v>
      </c>
      <c r="Z5" s="7" t="s">
        <v>117</v>
      </c>
      <c r="AA5" s="7" t="s">
        <v>118</v>
      </c>
      <c r="AB5" s="7" t="s">
        <v>119</v>
      </c>
      <c r="AC5" s="7" t="s">
        <v>120</v>
      </c>
      <c r="AD5" s="7" t="s">
        <v>121</v>
      </c>
      <c r="AE5" s="7" t="s">
        <v>122</v>
      </c>
      <c r="AF5" s="7" t="s">
        <v>130</v>
      </c>
      <c r="AG5" s="7">
        <v>2021</v>
      </c>
      <c r="AH5" s="7">
        <v>2022</v>
      </c>
      <c r="AI5" s="7">
        <v>2023</v>
      </c>
      <c r="AJ5" s="7">
        <f>AI5+1</f>
        <v>2024</v>
      </c>
      <c r="AK5" s="7">
        <f>AJ5+1</f>
        <v>2025</v>
      </c>
      <c r="AL5" s="7" t="s">
        <v>166</v>
      </c>
    </row>
    <row r="6" spans="1:51" x14ac:dyDescent="0.25">
      <c r="A6" s="7" t="s">
        <v>11</v>
      </c>
      <c r="B6" s="1">
        <v>2.496</v>
      </c>
      <c r="C6" s="1">
        <v>2.46</v>
      </c>
      <c r="D6" s="1">
        <v>2.5739999999999998</v>
      </c>
      <c r="E6" s="1">
        <v>2.6859999999999999</v>
      </c>
      <c r="F6" s="1">
        <v>3.2759999999999998</v>
      </c>
      <c r="G6" s="1">
        <v>3.73</v>
      </c>
      <c r="H6" s="1">
        <v>3.875</v>
      </c>
      <c r="I6" s="1">
        <v>3.93</v>
      </c>
      <c r="J6" s="1">
        <v>3.8610000000000002</v>
      </c>
      <c r="K6" s="1">
        <v>2.851</v>
      </c>
      <c r="L6" s="1">
        <v>1.87</v>
      </c>
      <c r="M6" s="1">
        <v>2.3919999999999999</v>
      </c>
      <c r="N6" s="1">
        <v>3.0139999999999998</v>
      </c>
      <c r="O6" s="1">
        <v>1.788</v>
      </c>
      <c r="P6" s="1">
        <v>2.4649999999999999</v>
      </c>
      <c r="Q6" s="1">
        <v>2.395</v>
      </c>
      <c r="R6" s="1">
        <v>2.6219999999999999</v>
      </c>
      <c r="S6" s="1">
        <v>2.9039999999999999</v>
      </c>
      <c r="T6" s="1">
        <v>2.4940000000000002</v>
      </c>
      <c r="U6" s="1">
        <v>2.6120000000000001</v>
      </c>
      <c r="V6" s="1">
        <v>3.6840000000000002</v>
      </c>
      <c r="W6" s="1">
        <v>3.415</v>
      </c>
      <c r="X6" s="1">
        <v>3.2530000000000001</v>
      </c>
      <c r="Y6" s="1">
        <v>3.5609999999999999</v>
      </c>
      <c r="Z6" s="1">
        <v>3.6280000000000001</v>
      </c>
      <c r="AA6" s="1">
        <v>3.6230000000000002</v>
      </c>
      <c r="AB6" s="1">
        <v>4.5549999999999997</v>
      </c>
      <c r="AC6" s="1">
        <v>4.2329999999999997</v>
      </c>
      <c r="AD6" s="1">
        <v>4.3220000000000001</v>
      </c>
      <c r="AE6" s="1">
        <v>4.5179999999999998</v>
      </c>
      <c r="AF6" s="1">
        <v>4.6020000000000003</v>
      </c>
      <c r="AG6" s="1">
        <v>4.8</v>
      </c>
      <c r="AH6" s="1">
        <v>4.6479999999999997</v>
      </c>
      <c r="AI6" s="1">
        <v>4.8550000000000004</v>
      </c>
      <c r="AJ6" s="1">
        <v>4.74</v>
      </c>
      <c r="AK6" s="1">
        <v>4.4169999999999998</v>
      </c>
      <c r="AL6" t="s">
        <v>233</v>
      </c>
    </row>
    <row r="7" spans="1:51" x14ac:dyDescent="0.25">
      <c r="A7" s="7" t="s">
        <v>133</v>
      </c>
      <c r="B7" s="1">
        <v>3.3879999999999999</v>
      </c>
      <c r="C7" s="1">
        <v>3.0840000000000001</v>
      </c>
      <c r="D7" s="1">
        <v>2.649</v>
      </c>
      <c r="E7" s="1">
        <v>2.61</v>
      </c>
      <c r="F7" s="1">
        <v>2.5640000000000001</v>
      </c>
      <c r="G7" s="1">
        <v>2.4620000000000002</v>
      </c>
      <c r="H7" s="1">
        <v>3.161</v>
      </c>
      <c r="I7" s="1">
        <v>2.3519999999999999</v>
      </c>
      <c r="J7" s="1">
        <v>1.94</v>
      </c>
      <c r="K7" s="1">
        <v>2.4929999999999999</v>
      </c>
      <c r="L7" s="1">
        <v>1.6240000000000001</v>
      </c>
      <c r="M7" s="1">
        <v>2.4279999999999999</v>
      </c>
      <c r="N7" s="1">
        <v>2.7440000000000002</v>
      </c>
      <c r="O7" s="1">
        <v>3.4220000000000002</v>
      </c>
      <c r="P7" s="1">
        <v>2.532</v>
      </c>
      <c r="Q7" s="1">
        <v>1.845</v>
      </c>
      <c r="R7" s="1">
        <v>1.641</v>
      </c>
      <c r="S7" s="1">
        <v>1.274</v>
      </c>
      <c r="T7" s="1">
        <v>1.181</v>
      </c>
      <c r="U7" s="1">
        <v>1.6619999999999999</v>
      </c>
      <c r="V7" s="1">
        <v>1.8759999999999999</v>
      </c>
      <c r="W7" s="1">
        <v>1.39</v>
      </c>
      <c r="X7" s="1">
        <v>0.998</v>
      </c>
      <c r="Y7" s="1">
        <v>0.98</v>
      </c>
      <c r="Z7" s="1">
        <v>0.67900000000000005</v>
      </c>
      <c r="AA7" s="1">
        <v>0.61299999999999999</v>
      </c>
      <c r="AB7" s="1">
        <v>0.57099999999999995</v>
      </c>
      <c r="AC7" s="1">
        <v>0.45700000000000002</v>
      </c>
      <c r="AD7" s="1">
        <v>0.501</v>
      </c>
      <c r="AE7" s="1">
        <v>0.248</v>
      </c>
      <c r="AF7" s="1">
        <v>8.5999999999999993E-2</v>
      </c>
      <c r="AG7" s="1">
        <v>6.7000000000000004E-2</v>
      </c>
      <c r="AH7" s="1">
        <v>4.9000000000000002E-2</v>
      </c>
      <c r="AI7" s="1">
        <v>2.5000000000000001E-2</v>
      </c>
      <c r="AJ7" s="1">
        <v>2.1999999999999999E-2</v>
      </c>
      <c r="AK7" s="1">
        <v>0.10299999999999999</v>
      </c>
    </row>
    <row r="8" spans="1:51" x14ac:dyDescent="0.25">
      <c r="A8" s="7" t="s">
        <v>127</v>
      </c>
      <c r="B8" s="1">
        <v>19.663</v>
      </c>
      <c r="C8" s="1">
        <v>19.974</v>
      </c>
      <c r="D8" s="1">
        <v>20.754000000000001</v>
      </c>
      <c r="E8" s="1">
        <v>20.187000000000001</v>
      </c>
      <c r="F8" s="1">
        <v>19.672000000000001</v>
      </c>
      <c r="G8" s="1">
        <v>19.626999999999999</v>
      </c>
      <c r="H8" s="1">
        <v>21.533999999999999</v>
      </c>
      <c r="I8" s="1">
        <v>22.512</v>
      </c>
      <c r="J8" s="1">
        <v>22.951000000000001</v>
      </c>
      <c r="K8" s="1">
        <v>23.093</v>
      </c>
      <c r="L8" s="1">
        <v>21.757000000000001</v>
      </c>
      <c r="M8" s="1">
        <v>23.837</v>
      </c>
      <c r="N8" s="1">
        <v>23.571999999999999</v>
      </c>
      <c r="O8" s="1">
        <v>21.513000000000002</v>
      </c>
      <c r="P8" s="1">
        <v>22.603999999999999</v>
      </c>
      <c r="Q8" s="1">
        <v>22.216000000000001</v>
      </c>
      <c r="R8" s="1">
        <v>21.4</v>
      </c>
      <c r="S8" s="1">
        <v>23.323</v>
      </c>
      <c r="T8" s="1">
        <v>23.658000000000001</v>
      </c>
      <c r="U8" s="1">
        <v>25.82</v>
      </c>
      <c r="V8" s="1">
        <v>26.492000000000001</v>
      </c>
      <c r="W8" s="1">
        <v>25.166</v>
      </c>
      <c r="X8" s="1">
        <v>26.181000000000001</v>
      </c>
      <c r="Y8" s="1">
        <v>26.532</v>
      </c>
      <c r="Z8" s="1">
        <v>25.05</v>
      </c>
      <c r="AA8" s="1">
        <v>25.081</v>
      </c>
      <c r="AB8" s="1">
        <v>25.606000000000002</v>
      </c>
      <c r="AC8" s="1">
        <v>25.465</v>
      </c>
      <c r="AD8" s="1">
        <v>26.41</v>
      </c>
      <c r="AE8" s="1">
        <v>26.056000000000001</v>
      </c>
      <c r="AF8" s="1">
        <v>24.651</v>
      </c>
      <c r="AG8" s="1">
        <v>26.138000000000002</v>
      </c>
      <c r="AH8" s="1">
        <v>24.882000000000001</v>
      </c>
      <c r="AI8" s="1">
        <v>24.55</v>
      </c>
      <c r="AJ8" s="1">
        <v>24.789000000000001</v>
      </c>
      <c r="AK8" s="1">
        <v>25.581</v>
      </c>
    </row>
    <row r="9" spans="1:51" x14ac:dyDescent="0.25">
      <c r="A9" s="7" t="s">
        <v>134</v>
      </c>
      <c r="B9" s="1">
        <v>1E-3</v>
      </c>
      <c r="C9" s="1">
        <v>3.0000000000000001E-3</v>
      </c>
      <c r="D9" s="1">
        <v>1.6E-2</v>
      </c>
      <c r="E9" s="1">
        <v>0.04</v>
      </c>
      <c r="F9" s="1">
        <v>7.0000000000000007E-2</v>
      </c>
      <c r="G9" s="1">
        <v>8.5999999999999993E-2</v>
      </c>
      <c r="H9" s="1">
        <v>9.2999999999999999E-2</v>
      </c>
      <c r="I9" s="1">
        <v>8.1000000000000003E-2</v>
      </c>
      <c r="J9" s="1">
        <v>9.5000000000000001E-2</v>
      </c>
      <c r="K9" s="1">
        <v>0.11</v>
      </c>
      <c r="L9" s="1">
        <v>0.10100000000000001</v>
      </c>
      <c r="M9" s="1">
        <v>0.152</v>
      </c>
      <c r="N9" s="1">
        <v>0.19800000000000001</v>
      </c>
      <c r="O9" s="1">
        <v>0.249</v>
      </c>
      <c r="P9" s="1">
        <v>0.26400000000000001</v>
      </c>
      <c r="Q9" s="1">
        <v>0.30199999999999999</v>
      </c>
      <c r="R9" s="1">
        <v>0.219</v>
      </c>
      <c r="S9" s="1">
        <v>0.38</v>
      </c>
      <c r="T9" s="1">
        <v>0.32700000000000001</v>
      </c>
      <c r="U9" s="1">
        <v>0.313</v>
      </c>
      <c r="V9" s="1">
        <v>0.35199999999999998</v>
      </c>
      <c r="W9" s="1">
        <v>0.36699999999999999</v>
      </c>
      <c r="X9" s="1">
        <v>0.36499999999999999</v>
      </c>
      <c r="Y9" s="1">
        <v>0.377</v>
      </c>
      <c r="Z9" s="1">
        <v>0.28799999999999998</v>
      </c>
      <c r="AA9" s="1">
        <v>0.33300000000000002</v>
      </c>
      <c r="AB9" s="1">
        <v>0.32400000000000001</v>
      </c>
      <c r="AC9" s="1">
        <v>0.33300000000000002</v>
      </c>
      <c r="AD9" s="1">
        <v>0.24299999999999999</v>
      </c>
      <c r="AE9" s="1">
        <v>0.32800000000000001</v>
      </c>
      <c r="AF9" s="1">
        <v>0.40500000000000003</v>
      </c>
      <c r="AG9" s="1">
        <v>0.35499999999999998</v>
      </c>
      <c r="AH9" s="1">
        <v>0.45900000000000002</v>
      </c>
      <c r="AI9" s="1">
        <v>0.79100000000000004</v>
      </c>
      <c r="AJ9" s="1">
        <v>0.84399999999999997</v>
      </c>
      <c r="AK9" s="1">
        <v>0.74099999999999999</v>
      </c>
    </row>
    <row r="10" spans="1:51" x14ac:dyDescent="0.25">
      <c r="A10" s="7" t="s">
        <v>8</v>
      </c>
      <c r="B10" s="1">
        <v>0.38600000000000001</v>
      </c>
      <c r="C10" s="1">
        <v>0.48399999999999999</v>
      </c>
      <c r="D10" s="1">
        <v>0.55800000000000005</v>
      </c>
      <c r="E10" s="1">
        <v>0.59399999999999997</v>
      </c>
      <c r="F10" s="1">
        <v>0.52400000000000002</v>
      </c>
      <c r="G10" s="1">
        <v>0.53600000000000003</v>
      </c>
      <c r="H10" s="1">
        <v>0.69099999999999995</v>
      </c>
      <c r="I10" s="1">
        <v>0.77600000000000002</v>
      </c>
      <c r="J10" s="1">
        <v>0.874</v>
      </c>
      <c r="K10" s="1">
        <v>0.98299999999999998</v>
      </c>
      <c r="L10" s="1">
        <v>1.022</v>
      </c>
      <c r="M10" s="1">
        <v>1.3260000000000001</v>
      </c>
      <c r="N10" s="1">
        <v>1.399</v>
      </c>
      <c r="O10" s="1">
        <v>1.5</v>
      </c>
      <c r="P10" s="1">
        <v>1.6279999999999999</v>
      </c>
      <c r="Q10" s="1">
        <v>1.726</v>
      </c>
      <c r="R10" s="1">
        <v>1.8180000000000001</v>
      </c>
      <c r="S10" s="1">
        <v>2.0030000000000001</v>
      </c>
      <c r="T10" s="1">
        <v>2.0219999999999998</v>
      </c>
      <c r="U10" s="1">
        <v>2.343</v>
      </c>
      <c r="V10" s="1">
        <v>2.6989999999999998</v>
      </c>
      <c r="W10" s="1">
        <v>2.4470000000000001</v>
      </c>
      <c r="X10" s="1">
        <v>2.76</v>
      </c>
      <c r="Y10" s="1">
        <v>3.12</v>
      </c>
      <c r="Z10" s="1">
        <v>2.9670000000000001</v>
      </c>
      <c r="AA10" s="1">
        <v>3.2559999999999998</v>
      </c>
      <c r="AB10" s="1">
        <v>3.552</v>
      </c>
      <c r="AC10" s="1">
        <v>3.742</v>
      </c>
      <c r="AD10" s="1">
        <v>4.0129999999999999</v>
      </c>
      <c r="AE10" s="1">
        <v>3.8319999999999999</v>
      </c>
      <c r="AF10" s="1">
        <v>3.4060000000000001</v>
      </c>
      <c r="AG10" s="1">
        <v>4.1239999999999997</v>
      </c>
      <c r="AH10" s="1">
        <v>3.8660000000000001</v>
      </c>
      <c r="AI10" s="1">
        <v>4.4329999999999998</v>
      </c>
      <c r="AJ10" s="1">
        <v>4.2480000000000002</v>
      </c>
      <c r="AK10" s="1">
        <v>4.0069999999999997</v>
      </c>
    </row>
    <row r="11" spans="1:51" x14ac:dyDescent="0.25">
      <c r="A11" s="7" t="s">
        <v>135</v>
      </c>
      <c r="B11" s="1">
        <v>1.4999999999999999E-2</v>
      </c>
      <c r="C11" s="1">
        <v>7.0000000000000001E-3</v>
      </c>
      <c r="D11" s="1">
        <v>4.0000000000000001E-3</v>
      </c>
      <c r="E11" s="1">
        <v>4.0000000000000001E-3</v>
      </c>
      <c r="F11" s="1">
        <v>3.0000000000000001E-3</v>
      </c>
      <c r="G11" s="1">
        <v>4.0000000000000001E-3</v>
      </c>
      <c r="H11" s="1">
        <v>3.0000000000000001E-3</v>
      </c>
      <c r="I11" s="1">
        <v>4.0000000000000001E-3</v>
      </c>
      <c r="J11" s="1">
        <v>2E-3</v>
      </c>
      <c r="K11" s="1">
        <v>1E-3</v>
      </c>
      <c r="L11" s="1">
        <v>8.0000000000000002E-3</v>
      </c>
      <c r="M11" s="1">
        <v>0.04</v>
      </c>
      <c r="N11" s="1">
        <v>5.6000000000000001E-2</v>
      </c>
      <c r="O11" s="1">
        <v>7.2999999999999995E-2</v>
      </c>
      <c r="P11" s="1">
        <v>5.3999999999999999E-2</v>
      </c>
      <c r="Q11" s="1">
        <v>9.0999999999999998E-2</v>
      </c>
      <c r="R11" s="1">
        <v>0.125</v>
      </c>
      <c r="S11" s="1">
        <v>0.115</v>
      </c>
      <c r="T11" s="1">
        <v>0.14000000000000001</v>
      </c>
      <c r="U11" s="1">
        <v>0.13800000000000001</v>
      </c>
      <c r="V11" s="1">
        <v>2.5000000000000001E-2</v>
      </c>
      <c r="W11" s="1">
        <v>1.7000000000000001E-2</v>
      </c>
      <c r="X11" s="1">
        <v>4.3999999999999997E-2</v>
      </c>
      <c r="Y11" s="1">
        <v>9.4E-2</v>
      </c>
      <c r="Z11" s="1">
        <v>0.156</v>
      </c>
      <c r="AA11" s="1">
        <v>0.129</v>
      </c>
      <c r="AB11" s="1">
        <v>0.17399999999999999</v>
      </c>
      <c r="AC11" s="1">
        <v>0.16700000000000001</v>
      </c>
      <c r="AD11" s="1">
        <v>0.2</v>
      </c>
      <c r="AE11" s="1">
        <v>0.19900000000000001</v>
      </c>
      <c r="AF11" s="1">
        <v>0.20799999999999999</v>
      </c>
      <c r="AG11" s="1">
        <v>0.154</v>
      </c>
      <c r="AH11" s="1">
        <v>9.2999999999999999E-2</v>
      </c>
      <c r="AI11" s="1">
        <v>0.13100000000000001</v>
      </c>
      <c r="AJ11" s="1">
        <v>0.193</v>
      </c>
      <c r="AK11" s="1">
        <v>0.193</v>
      </c>
    </row>
    <row r="12" spans="1:51" x14ac:dyDescent="0.25">
      <c r="A12" s="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51" x14ac:dyDescent="0.25">
      <c r="A13" s="7" t="s">
        <v>128</v>
      </c>
      <c r="B13" s="1">
        <f>SUM(B6:B12)</f>
        <v>25.949000000000002</v>
      </c>
      <c r="C13" s="1">
        <f t="shared" ref="C13:AK13" si="0">SUM(C6:C12)</f>
        <v>26.012000000000004</v>
      </c>
      <c r="D13" s="1">
        <f t="shared" si="0"/>
        <v>26.555</v>
      </c>
      <c r="E13" s="1">
        <f t="shared" si="0"/>
        <v>26.121000000000002</v>
      </c>
      <c r="F13" s="1">
        <f t="shared" si="0"/>
        <v>26.109000000000002</v>
      </c>
      <c r="G13" s="1">
        <f t="shared" si="0"/>
        <v>26.445</v>
      </c>
      <c r="H13" s="1">
        <f t="shared" si="0"/>
        <v>29.356999999999999</v>
      </c>
      <c r="I13" s="1">
        <f t="shared" si="0"/>
        <v>29.655000000000001</v>
      </c>
      <c r="J13" s="1">
        <f t="shared" si="0"/>
        <v>29.722999999999999</v>
      </c>
      <c r="K13" s="1">
        <f t="shared" si="0"/>
        <v>29.530999999999999</v>
      </c>
      <c r="L13" s="1">
        <f t="shared" si="0"/>
        <v>26.381999999999998</v>
      </c>
      <c r="M13" s="1">
        <f t="shared" si="0"/>
        <v>30.175000000000001</v>
      </c>
      <c r="N13" s="1">
        <f t="shared" si="0"/>
        <v>30.983000000000001</v>
      </c>
      <c r="O13" s="1">
        <f t="shared" si="0"/>
        <v>28.545000000000002</v>
      </c>
      <c r="P13" s="1">
        <f t="shared" si="0"/>
        <v>29.546999999999997</v>
      </c>
      <c r="Q13" s="1">
        <f t="shared" si="0"/>
        <v>28.575000000000003</v>
      </c>
      <c r="R13" s="1">
        <f t="shared" si="0"/>
        <v>27.824999999999999</v>
      </c>
      <c r="S13" s="1">
        <f t="shared" si="0"/>
        <v>29.998999999999999</v>
      </c>
      <c r="T13" s="1">
        <f t="shared" si="0"/>
        <v>29.822000000000003</v>
      </c>
      <c r="U13" s="1">
        <f t="shared" si="0"/>
        <v>32.887999999999998</v>
      </c>
      <c r="V13" s="1">
        <f t="shared" si="0"/>
        <v>35.127999999999993</v>
      </c>
      <c r="W13" s="1">
        <f t="shared" si="0"/>
        <v>32.802000000000007</v>
      </c>
      <c r="X13" s="1">
        <f t="shared" si="0"/>
        <v>33.600999999999999</v>
      </c>
      <c r="Y13" s="1">
        <f t="shared" si="0"/>
        <v>34.664000000000001</v>
      </c>
      <c r="Z13" s="1">
        <f t="shared" si="0"/>
        <v>32.768000000000001</v>
      </c>
      <c r="AA13" s="1">
        <f t="shared" si="0"/>
        <v>33.034999999999997</v>
      </c>
      <c r="AB13" s="1">
        <f t="shared" si="0"/>
        <v>34.782000000000004</v>
      </c>
      <c r="AC13" s="1">
        <f t="shared" si="0"/>
        <v>34.396999999999998</v>
      </c>
      <c r="AD13" s="1">
        <f t="shared" si="0"/>
        <v>35.689</v>
      </c>
      <c r="AE13" s="1">
        <f t="shared" si="0"/>
        <v>35.180999999999997</v>
      </c>
      <c r="AF13" s="1">
        <f t="shared" si="0"/>
        <v>33.357999999999997</v>
      </c>
      <c r="AG13" s="1">
        <f t="shared" si="0"/>
        <v>35.638000000000005</v>
      </c>
      <c r="AH13" s="1">
        <f t="shared" si="0"/>
        <v>33.997000000000007</v>
      </c>
      <c r="AI13" s="1">
        <f t="shared" si="0"/>
        <v>34.784999999999997</v>
      </c>
      <c r="AJ13" s="1">
        <f t="shared" si="0"/>
        <v>34.835999999999999</v>
      </c>
      <c r="AK13" s="1">
        <f t="shared" si="0"/>
        <v>35.041999999999994</v>
      </c>
      <c r="AM13" s="32"/>
    </row>
    <row r="14" spans="1:5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M14" s="32"/>
    </row>
    <row r="15" spans="1:51" x14ac:dyDescent="0.25">
      <c r="A15" s="7" t="s">
        <v>177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>
        <v>0.153</v>
      </c>
      <c r="AB15" s="1">
        <v>0.15</v>
      </c>
      <c r="AC15" s="1">
        <v>0.16400000000000001</v>
      </c>
      <c r="AD15" s="1">
        <v>0.58499999999999996</v>
      </c>
      <c r="AE15" s="1">
        <v>0.68100000000000005</v>
      </c>
      <c r="AF15" s="1">
        <v>1.2</v>
      </c>
      <c r="AG15" s="1">
        <v>1.7</v>
      </c>
      <c r="AH15" s="1">
        <v>1.6</v>
      </c>
      <c r="AI15" s="1">
        <v>2</v>
      </c>
      <c r="AJ15" s="1">
        <v>2.1</v>
      </c>
      <c r="AK15" s="1">
        <v>3.3</v>
      </c>
      <c r="AL15" t="s">
        <v>230</v>
      </c>
      <c r="AN15" s="1"/>
      <c r="AY15" t="s">
        <v>184</v>
      </c>
    </row>
    <row r="16" spans="1:51" x14ac:dyDescent="0.25">
      <c r="A16" s="7" t="s">
        <v>229</v>
      </c>
      <c r="B16" s="1">
        <v>0.5</v>
      </c>
      <c r="C16" s="1">
        <v>0.5</v>
      </c>
      <c r="D16" s="1">
        <v>0.5</v>
      </c>
      <c r="E16" s="1">
        <v>0.45</v>
      </c>
      <c r="F16" s="1">
        <v>0.46500000000000002</v>
      </c>
      <c r="G16" s="1">
        <v>0.45300000000000001</v>
      </c>
      <c r="H16" s="1">
        <v>0.42199999999999999</v>
      </c>
      <c r="I16" s="1">
        <v>0.375</v>
      </c>
      <c r="J16" s="1">
        <v>0.45400000000000001</v>
      </c>
      <c r="K16" s="1">
        <v>0.42</v>
      </c>
      <c r="L16" s="1">
        <v>0.53200000000000003</v>
      </c>
      <c r="M16" s="1">
        <v>0.50800000000000001</v>
      </c>
      <c r="N16" s="1">
        <v>0.52100000000000002</v>
      </c>
      <c r="O16" s="1">
        <v>0.48299999999999998</v>
      </c>
      <c r="P16" s="1">
        <v>0.53600000000000003</v>
      </c>
      <c r="Q16" s="1">
        <v>0.56100000000000005</v>
      </c>
      <c r="R16" s="1">
        <v>0.53900000000000003</v>
      </c>
      <c r="S16" s="1">
        <v>0.56999999999999995</v>
      </c>
      <c r="T16" s="1">
        <v>0.57399999999999995</v>
      </c>
      <c r="U16" s="1">
        <v>0.55800000000000005</v>
      </c>
      <c r="V16" s="1">
        <v>0.55600000000000005</v>
      </c>
      <c r="W16" s="1">
        <v>0.57399999999999995</v>
      </c>
      <c r="X16" s="1">
        <v>0.56899999999999995</v>
      </c>
      <c r="Y16" s="1">
        <v>0.57899999999999996</v>
      </c>
      <c r="Z16" s="1">
        <v>0.59499999999999997</v>
      </c>
      <c r="AA16" s="1">
        <v>0.56399999999999995</v>
      </c>
      <c r="AB16" s="1">
        <v>0.52900000000000003</v>
      </c>
      <c r="AC16" s="1">
        <v>0.51200000000000001</v>
      </c>
      <c r="AD16" s="1">
        <v>0.46600000000000003</v>
      </c>
      <c r="AE16" s="1">
        <v>0.45500000000000002</v>
      </c>
      <c r="AF16" s="1">
        <v>0.441</v>
      </c>
      <c r="AG16" s="1">
        <v>0.439</v>
      </c>
      <c r="AH16" s="1">
        <v>0.42099999999999999</v>
      </c>
      <c r="AI16" s="1">
        <v>0.39800000000000002</v>
      </c>
      <c r="AJ16" s="1">
        <v>0.4</v>
      </c>
      <c r="AK16" s="1">
        <v>0.4</v>
      </c>
      <c r="AL16" t="s">
        <v>183</v>
      </c>
      <c r="AM16" s="4" t="s">
        <v>182</v>
      </c>
    </row>
    <row r="17" spans="1:39" x14ac:dyDescent="0.25">
      <c r="A17" s="7" t="s">
        <v>11</v>
      </c>
      <c r="B17" s="1">
        <f>B6</f>
        <v>2.496</v>
      </c>
      <c r="C17" s="1">
        <f t="shared" ref="C17:AK17" si="1">C6</f>
        <v>2.46</v>
      </c>
      <c r="D17" s="1">
        <f t="shared" si="1"/>
        <v>2.5739999999999998</v>
      </c>
      <c r="E17" s="1">
        <f t="shared" si="1"/>
        <v>2.6859999999999999</v>
      </c>
      <c r="F17" s="1">
        <f t="shared" si="1"/>
        <v>3.2759999999999998</v>
      </c>
      <c r="G17" s="1">
        <f t="shared" si="1"/>
        <v>3.73</v>
      </c>
      <c r="H17" s="1">
        <f t="shared" si="1"/>
        <v>3.875</v>
      </c>
      <c r="I17" s="1">
        <f t="shared" si="1"/>
        <v>3.93</v>
      </c>
      <c r="J17" s="1">
        <f t="shared" si="1"/>
        <v>3.8610000000000002</v>
      </c>
      <c r="K17" s="1">
        <f t="shared" si="1"/>
        <v>2.851</v>
      </c>
      <c r="L17" s="1">
        <f t="shared" si="1"/>
        <v>1.87</v>
      </c>
      <c r="M17" s="1">
        <f t="shared" si="1"/>
        <v>2.3919999999999999</v>
      </c>
      <c r="N17" s="1">
        <f t="shared" si="1"/>
        <v>3.0139999999999998</v>
      </c>
      <c r="O17" s="1">
        <f t="shared" si="1"/>
        <v>1.788</v>
      </c>
      <c r="P17" s="1">
        <f t="shared" si="1"/>
        <v>2.4649999999999999</v>
      </c>
      <c r="Q17" s="1">
        <f t="shared" si="1"/>
        <v>2.395</v>
      </c>
      <c r="R17" s="1">
        <f t="shared" si="1"/>
        <v>2.6219999999999999</v>
      </c>
      <c r="S17" s="1">
        <f t="shared" si="1"/>
        <v>2.9039999999999999</v>
      </c>
      <c r="T17" s="1">
        <f t="shared" si="1"/>
        <v>2.4940000000000002</v>
      </c>
      <c r="U17" s="1">
        <f t="shared" si="1"/>
        <v>2.6120000000000001</v>
      </c>
      <c r="V17" s="1">
        <f t="shared" si="1"/>
        <v>3.6840000000000002</v>
      </c>
      <c r="W17" s="1">
        <f t="shared" si="1"/>
        <v>3.415</v>
      </c>
      <c r="X17" s="1">
        <f t="shared" si="1"/>
        <v>3.2530000000000001</v>
      </c>
      <c r="Y17" s="1">
        <f t="shared" si="1"/>
        <v>3.5609999999999999</v>
      </c>
      <c r="Z17" s="1">
        <f t="shared" si="1"/>
        <v>3.6280000000000001</v>
      </c>
      <c r="AA17" s="1">
        <f t="shared" si="1"/>
        <v>3.6230000000000002</v>
      </c>
      <c r="AB17" s="1">
        <f t="shared" si="1"/>
        <v>4.5549999999999997</v>
      </c>
      <c r="AC17" s="1">
        <f t="shared" si="1"/>
        <v>4.2329999999999997</v>
      </c>
      <c r="AD17" s="1">
        <f t="shared" si="1"/>
        <v>4.3220000000000001</v>
      </c>
      <c r="AE17" s="1">
        <f t="shared" si="1"/>
        <v>4.5179999999999998</v>
      </c>
      <c r="AF17" s="1">
        <f t="shared" si="1"/>
        <v>4.6020000000000003</v>
      </c>
      <c r="AG17" s="1">
        <f t="shared" si="1"/>
        <v>4.8</v>
      </c>
      <c r="AH17" s="1">
        <f t="shared" si="1"/>
        <v>4.6479999999999997</v>
      </c>
      <c r="AI17" s="1">
        <f t="shared" si="1"/>
        <v>4.8550000000000004</v>
      </c>
      <c r="AJ17" s="1">
        <f t="shared" si="1"/>
        <v>4.74</v>
      </c>
      <c r="AK17" s="1">
        <f t="shared" si="1"/>
        <v>4.4169999999999998</v>
      </c>
      <c r="AM17" s="32"/>
    </row>
    <row r="18" spans="1:39" x14ac:dyDescent="0.25">
      <c r="A18" s="7"/>
    </row>
    <row r="19" spans="1:39" s="7" customFormat="1" x14ac:dyDescent="0.25">
      <c r="A19" s="7" t="s">
        <v>178</v>
      </c>
      <c r="B19" s="23">
        <f>B13-B15-B17-B16</f>
        <v>22.953000000000003</v>
      </c>
      <c r="C19" s="23">
        <f t="shared" ref="C19:AK19" si="2">C13-C15-C17-C16</f>
        <v>23.052000000000003</v>
      </c>
      <c r="D19" s="23">
        <f t="shared" si="2"/>
        <v>23.481000000000002</v>
      </c>
      <c r="E19" s="23">
        <f t="shared" si="2"/>
        <v>22.985000000000003</v>
      </c>
      <c r="F19" s="23">
        <f t="shared" si="2"/>
        <v>22.368000000000002</v>
      </c>
      <c r="G19" s="23">
        <f t="shared" si="2"/>
        <v>22.262</v>
      </c>
      <c r="H19" s="23">
        <f t="shared" si="2"/>
        <v>25.06</v>
      </c>
      <c r="I19" s="23">
        <f t="shared" si="2"/>
        <v>25.35</v>
      </c>
      <c r="J19" s="23">
        <f t="shared" si="2"/>
        <v>25.407999999999998</v>
      </c>
      <c r="K19" s="23">
        <f t="shared" si="2"/>
        <v>26.259999999999998</v>
      </c>
      <c r="L19" s="23">
        <f t="shared" si="2"/>
        <v>23.979999999999997</v>
      </c>
      <c r="M19" s="23">
        <f t="shared" si="2"/>
        <v>27.275000000000002</v>
      </c>
      <c r="N19" s="23">
        <f t="shared" si="2"/>
        <v>27.448</v>
      </c>
      <c r="O19" s="23">
        <f t="shared" si="2"/>
        <v>26.274000000000001</v>
      </c>
      <c r="P19" s="23">
        <f t="shared" si="2"/>
        <v>26.545999999999996</v>
      </c>
      <c r="Q19" s="23">
        <f t="shared" si="2"/>
        <v>25.619000000000003</v>
      </c>
      <c r="R19" s="23">
        <f t="shared" si="2"/>
        <v>24.663999999999998</v>
      </c>
      <c r="S19" s="23">
        <f t="shared" si="2"/>
        <v>26.524999999999999</v>
      </c>
      <c r="T19" s="23">
        <f t="shared" si="2"/>
        <v>26.754000000000001</v>
      </c>
      <c r="U19" s="23">
        <f t="shared" si="2"/>
        <v>29.717999999999996</v>
      </c>
      <c r="V19" s="23">
        <f t="shared" si="2"/>
        <v>30.887999999999991</v>
      </c>
      <c r="W19" s="23">
        <f t="shared" si="2"/>
        <v>28.813000000000006</v>
      </c>
      <c r="X19" s="23">
        <f t="shared" si="2"/>
        <v>29.779</v>
      </c>
      <c r="Y19" s="23">
        <f t="shared" si="2"/>
        <v>30.524000000000001</v>
      </c>
      <c r="Z19" s="23">
        <f t="shared" si="2"/>
        <v>28.545000000000002</v>
      </c>
      <c r="AA19" s="23">
        <f t="shared" si="2"/>
        <v>28.694999999999997</v>
      </c>
      <c r="AB19" s="23">
        <f t="shared" si="2"/>
        <v>29.548000000000005</v>
      </c>
      <c r="AC19" s="23">
        <f t="shared" si="2"/>
        <v>29.487999999999996</v>
      </c>
      <c r="AD19" s="23">
        <f t="shared" si="2"/>
        <v>30.315999999999999</v>
      </c>
      <c r="AE19" s="23">
        <f t="shared" si="2"/>
        <v>29.527000000000001</v>
      </c>
      <c r="AF19" s="23">
        <f t="shared" si="2"/>
        <v>27.114999999999995</v>
      </c>
      <c r="AG19" s="23">
        <f t="shared" si="2"/>
        <v>28.699000000000002</v>
      </c>
      <c r="AH19" s="23">
        <f t="shared" si="2"/>
        <v>27.328000000000007</v>
      </c>
      <c r="AI19" s="23">
        <f t="shared" si="2"/>
        <v>27.531999999999996</v>
      </c>
      <c r="AJ19" s="23">
        <f t="shared" si="2"/>
        <v>27.595999999999997</v>
      </c>
      <c r="AK19" s="23">
        <f t="shared" si="2"/>
        <v>26.924999999999997</v>
      </c>
      <c r="AL19" t="s">
        <v>204</v>
      </c>
      <c r="AM19" s="27"/>
    </row>
    <row r="20" spans="1:39" x14ac:dyDescent="0.25">
      <c r="AM20" s="32"/>
    </row>
  </sheetData>
  <phoneticPr fontId="8" type="noConversion"/>
  <hyperlinks>
    <hyperlink ref="AM16" r:id="rId1" display="https://www.ssb.no/statbank/table/08311/tableViewLayout1/" xr:uid="{FD494810-77BA-4861-A4D1-635FE8466402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90103-1EE0-4C71-81C4-165D9C15021E}">
  <dimension ref="A1:AK13"/>
  <sheetViews>
    <sheetView zoomScale="90" zoomScaleNormal="90" workbookViewId="0">
      <selection activeCell="AD18" sqref="AD18"/>
    </sheetView>
  </sheetViews>
  <sheetFormatPr baseColWidth="10" defaultColWidth="11.42578125" defaultRowHeight="15" x14ac:dyDescent="0.25"/>
  <cols>
    <col min="1" max="1" width="21" style="7" customWidth="1"/>
    <col min="2" max="32" width="5" bestFit="1" customWidth="1"/>
    <col min="33" max="34" width="5.5703125" bestFit="1" customWidth="1"/>
    <col min="35" max="35" width="6.85546875" customWidth="1"/>
    <col min="36" max="36" width="7.140625" customWidth="1"/>
    <col min="37" max="37" width="6" customWidth="1"/>
  </cols>
  <sheetData>
    <row r="1" spans="1:37" ht="18.75" x14ac:dyDescent="0.3">
      <c r="A1" s="2" t="s">
        <v>88</v>
      </c>
    </row>
    <row r="3" spans="1:37" x14ac:dyDescent="0.25">
      <c r="A3" s="3" t="s">
        <v>181</v>
      </c>
      <c r="B3" s="6" t="s">
        <v>90</v>
      </c>
      <c r="E3" s="7" t="s">
        <v>91</v>
      </c>
    </row>
    <row r="4" spans="1:37" x14ac:dyDescent="0.25">
      <c r="A4" s="3"/>
      <c r="B4" s="6"/>
      <c r="E4" s="7"/>
    </row>
    <row r="5" spans="1:37" s="7" customFormat="1" x14ac:dyDescent="0.25">
      <c r="A5" s="25" t="s">
        <v>155</v>
      </c>
      <c r="B5" s="7" t="s">
        <v>93</v>
      </c>
      <c r="C5" s="7" t="s">
        <v>94</v>
      </c>
      <c r="D5" s="7" t="s">
        <v>95</v>
      </c>
      <c r="E5" s="7" t="s">
        <v>96</v>
      </c>
      <c r="F5" s="7" t="s">
        <v>97</v>
      </c>
      <c r="G5" s="7" t="s">
        <v>98</v>
      </c>
      <c r="H5" s="7" t="s">
        <v>99</v>
      </c>
      <c r="I5" s="7" t="s">
        <v>100</v>
      </c>
      <c r="J5" s="7" t="s">
        <v>101</v>
      </c>
      <c r="K5" s="7" t="s">
        <v>102</v>
      </c>
      <c r="L5" s="7" t="s">
        <v>103</v>
      </c>
      <c r="M5" s="7" t="s">
        <v>104</v>
      </c>
      <c r="N5" s="7" t="s">
        <v>105</v>
      </c>
      <c r="O5" s="7" t="s">
        <v>106</v>
      </c>
      <c r="P5" s="7" t="s">
        <v>107</v>
      </c>
      <c r="Q5" s="7" t="s">
        <v>108</v>
      </c>
      <c r="R5" s="7" t="s">
        <v>109</v>
      </c>
      <c r="S5" s="7" t="s">
        <v>110</v>
      </c>
      <c r="T5" s="7" t="s">
        <v>111</v>
      </c>
      <c r="U5" s="7" t="s">
        <v>112</v>
      </c>
      <c r="V5" s="7" t="s">
        <v>113</v>
      </c>
      <c r="W5" s="7" t="s">
        <v>114</v>
      </c>
      <c r="X5" s="7" t="s">
        <v>115</v>
      </c>
      <c r="Y5" s="7" t="s">
        <v>116</v>
      </c>
      <c r="Z5" s="7" t="s">
        <v>117</v>
      </c>
      <c r="AA5" s="7" t="s">
        <v>118</v>
      </c>
      <c r="AB5" s="7" t="s">
        <v>119</v>
      </c>
      <c r="AC5" s="7" t="s">
        <v>120</v>
      </c>
      <c r="AD5" s="7" t="s">
        <v>121</v>
      </c>
      <c r="AE5" s="7" t="s">
        <v>122</v>
      </c>
      <c r="AF5" s="7" t="s">
        <v>130</v>
      </c>
      <c r="AG5" s="7">
        <v>2021</v>
      </c>
      <c r="AH5" s="7">
        <v>2022</v>
      </c>
      <c r="AI5" s="7">
        <v>2023</v>
      </c>
      <c r="AJ5" s="7">
        <f>AI5+1</f>
        <v>2024</v>
      </c>
      <c r="AK5" s="7">
        <f>AJ5+1</f>
        <v>2025</v>
      </c>
    </row>
    <row r="6" spans="1:37" x14ac:dyDescent="0.25">
      <c r="A6" s="7" t="s">
        <v>12</v>
      </c>
      <c r="B6" s="1">
        <v>0.15</v>
      </c>
      <c r="C6" s="1">
        <v>0.15</v>
      </c>
      <c r="D6" s="1">
        <v>0.15</v>
      </c>
      <c r="E6" s="1">
        <v>0.15</v>
      </c>
      <c r="F6" s="1">
        <v>0.15</v>
      </c>
      <c r="G6" s="1">
        <v>0.15</v>
      </c>
      <c r="H6" s="1">
        <v>0.154</v>
      </c>
      <c r="I6" s="1">
        <v>0.16900000000000001</v>
      </c>
      <c r="J6" s="1">
        <v>0.18099999999999999</v>
      </c>
      <c r="K6" s="1">
        <v>0.18</v>
      </c>
      <c r="L6" s="1">
        <v>0.182</v>
      </c>
      <c r="M6" s="1">
        <v>0.17899999999999999</v>
      </c>
      <c r="N6" s="1">
        <v>0.17399999999999999</v>
      </c>
      <c r="O6" s="1">
        <v>0.17299999999999999</v>
      </c>
      <c r="P6" s="1">
        <v>0.17899999999999999</v>
      </c>
      <c r="Q6" s="1">
        <v>2.9000000000000001E-2</v>
      </c>
      <c r="R6" s="1">
        <v>3.9E-2</v>
      </c>
      <c r="S6" s="1">
        <v>6.2E-2</v>
      </c>
      <c r="T6" s="1">
        <v>6.2E-2</v>
      </c>
      <c r="U6" s="1">
        <v>6.7000000000000004E-2</v>
      </c>
      <c r="V6" s="1">
        <v>0.185</v>
      </c>
      <c r="W6" s="1">
        <v>0.114</v>
      </c>
      <c r="X6" s="1">
        <v>8.8999999999999996E-2</v>
      </c>
      <c r="Y6" s="1">
        <v>0.14199999999999999</v>
      </c>
      <c r="Z6" s="1">
        <v>0.14899999999999999</v>
      </c>
      <c r="AA6" s="1">
        <v>0.11</v>
      </c>
      <c r="AB6" s="1">
        <v>0.16900000000000001</v>
      </c>
      <c r="AC6" s="1">
        <v>0.13300000000000001</v>
      </c>
      <c r="AD6" s="1">
        <v>0.129</v>
      </c>
      <c r="AE6" s="1">
        <v>0.114</v>
      </c>
      <c r="AF6" s="1">
        <v>0.107</v>
      </c>
      <c r="AG6" s="1">
        <v>0.13600000000000001</v>
      </c>
      <c r="AH6" s="1">
        <v>0.13900000000000001</v>
      </c>
      <c r="AI6" s="1">
        <v>0.191</v>
      </c>
      <c r="AJ6" s="1">
        <v>0.124</v>
      </c>
      <c r="AK6" s="1">
        <v>9.5000000000000001E-2</v>
      </c>
    </row>
    <row r="7" spans="1:37" x14ac:dyDescent="0.25">
      <c r="A7" s="7" t="s">
        <v>25</v>
      </c>
      <c r="B7" s="1">
        <v>1.36</v>
      </c>
      <c r="C7" s="1">
        <v>1.431</v>
      </c>
      <c r="D7" s="1">
        <v>1.482</v>
      </c>
      <c r="E7" s="1">
        <v>1.863</v>
      </c>
      <c r="F7" s="1">
        <v>1.794</v>
      </c>
      <c r="G7" s="1">
        <v>2.0630000000000002</v>
      </c>
      <c r="H7" s="1">
        <v>2.5150000000000001</v>
      </c>
      <c r="I7" s="1">
        <v>2.4790000000000001</v>
      </c>
      <c r="J7" s="1">
        <v>2.4180000000000001</v>
      </c>
      <c r="K7" s="1">
        <v>2.4060000000000001</v>
      </c>
      <c r="L7" s="1">
        <v>2.0529999999999999</v>
      </c>
      <c r="M7" s="1">
        <v>2.1760000000000002</v>
      </c>
      <c r="N7" s="1">
        <v>2.266</v>
      </c>
      <c r="O7" s="1">
        <v>2.2170000000000001</v>
      </c>
      <c r="P7" s="1">
        <v>2.1970000000000001</v>
      </c>
      <c r="Q7" s="1">
        <v>2.23</v>
      </c>
      <c r="R7" s="1">
        <v>2.4900000000000002</v>
      </c>
      <c r="S7" s="1">
        <v>2.911</v>
      </c>
      <c r="T7" s="1">
        <v>2.8370000000000002</v>
      </c>
      <c r="U7" s="1">
        <v>2.6309999999999998</v>
      </c>
      <c r="V7" s="1">
        <v>2.4750000000000001</v>
      </c>
      <c r="W7" s="1">
        <v>2.504</v>
      </c>
      <c r="X7" s="1">
        <v>3.056</v>
      </c>
      <c r="Y7" s="1">
        <v>3.4820000000000002</v>
      </c>
      <c r="Z7" s="1">
        <v>3.15</v>
      </c>
      <c r="AA7" s="1">
        <v>3.1419999999999999</v>
      </c>
      <c r="AB7" s="1">
        <v>2.9289999999999998</v>
      </c>
      <c r="AC7" s="1">
        <v>3.3330000000000002</v>
      </c>
      <c r="AD7" s="1">
        <v>3.5350000000000001</v>
      </c>
      <c r="AE7" s="1">
        <v>2.9649999999999999</v>
      </c>
      <c r="AF7" s="1">
        <v>2.6850000000000001</v>
      </c>
      <c r="AG7" s="1">
        <v>2.9249999999999998</v>
      </c>
      <c r="AH7" s="1">
        <v>2.63</v>
      </c>
      <c r="AI7" s="1">
        <v>2.1509999999999998</v>
      </c>
      <c r="AJ7" s="1">
        <v>2.2890000000000001</v>
      </c>
      <c r="AK7" s="1">
        <v>1.97</v>
      </c>
    </row>
    <row r="8" spans="1:37" x14ac:dyDescent="0.25">
      <c r="A8" s="7" t="s">
        <v>133</v>
      </c>
      <c r="B8" s="1">
        <v>0.316</v>
      </c>
      <c r="C8" s="1">
        <v>0.28499999999999998</v>
      </c>
      <c r="D8" s="1">
        <v>0.24</v>
      </c>
      <c r="E8" s="1">
        <v>0.23400000000000001</v>
      </c>
      <c r="F8" s="1">
        <v>0.222</v>
      </c>
      <c r="G8" s="1">
        <v>0.23699999999999999</v>
      </c>
      <c r="H8" s="1">
        <v>0.249</v>
      </c>
      <c r="I8" s="1">
        <v>0.21</v>
      </c>
      <c r="J8" s="1">
        <v>0.248</v>
      </c>
      <c r="K8" s="1">
        <v>0.33400000000000002</v>
      </c>
      <c r="L8" s="1">
        <v>0.27600000000000002</v>
      </c>
      <c r="M8" s="1">
        <v>0.3</v>
      </c>
      <c r="N8" s="1">
        <v>0.28199999999999997</v>
      </c>
      <c r="O8" s="1">
        <v>0.29399999999999998</v>
      </c>
      <c r="P8" s="1">
        <v>0.30199999999999999</v>
      </c>
      <c r="Q8" s="1">
        <v>0.26500000000000001</v>
      </c>
      <c r="R8" s="1">
        <v>0.23100000000000001</v>
      </c>
      <c r="S8" s="1">
        <v>0.23</v>
      </c>
      <c r="T8" s="1">
        <v>0.19800000000000001</v>
      </c>
      <c r="U8" s="1">
        <v>0.19900000000000001</v>
      </c>
      <c r="V8" s="1">
        <v>7.3999999999999996E-2</v>
      </c>
      <c r="W8" s="1">
        <v>6.3E-2</v>
      </c>
      <c r="X8" s="1">
        <v>4.3999999999999997E-2</v>
      </c>
      <c r="Y8" s="1">
        <v>3.3000000000000002E-2</v>
      </c>
      <c r="Z8" s="1">
        <v>1.4999999999999999E-2</v>
      </c>
      <c r="AA8" s="1">
        <v>1.7000000000000001E-2</v>
      </c>
      <c r="AB8" s="1">
        <v>8.0000000000000002E-3</v>
      </c>
      <c r="AC8" s="1">
        <v>8.0000000000000002E-3</v>
      </c>
      <c r="AD8" s="1">
        <v>7.0000000000000001E-3</v>
      </c>
      <c r="AE8" s="1">
        <v>1.4999999999999999E-2</v>
      </c>
      <c r="AF8" s="1">
        <v>2E-3</v>
      </c>
      <c r="AG8" s="1">
        <v>1E-3</v>
      </c>
      <c r="AH8" s="1">
        <v>1E-3</v>
      </c>
      <c r="AI8" s="1">
        <v>0</v>
      </c>
      <c r="AJ8" s="1">
        <v>2E-3</v>
      </c>
      <c r="AK8" s="1">
        <v>1E-3</v>
      </c>
    </row>
    <row r="9" spans="1:37" x14ac:dyDescent="0.25">
      <c r="A9" s="7" t="s">
        <v>127</v>
      </c>
      <c r="B9" s="1">
        <v>0.53</v>
      </c>
      <c r="C9" s="1">
        <v>0.53100000000000003</v>
      </c>
      <c r="D9" s="1">
        <v>0.43</v>
      </c>
      <c r="E9" s="1">
        <v>0.38900000000000001</v>
      </c>
      <c r="F9" s="1">
        <v>0.435</v>
      </c>
      <c r="G9" s="1">
        <v>0.44700000000000001</v>
      </c>
      <c r="H9" s="1">
        <v>0.70299999999999996</v>
      </c>
      <c r="I9" s="1">
        <v>0.626</v>
      </c>
      <c r="J9" s="1">
        <v>0.56899999999999995</v>
      </c>
      <c r="K9" s="1">
        <v>0.56499999999999995</v>
      </c>
      <c r="L9" s="1">
        <v>0.59199999999999997</v>
      </c>
      <c r="M9" s="1">
        <v>0.82799999999999996</v>
      </c>
      <c r="N9" s="1">
        <v>0.77500000000000002</v>
      </c>
      <c r="O9" s="1">
        <v>0.65700000000000003</v>
      </c>
      <c r="P9" s="1">
        <v>0.54900000000000004</v>
      </c>
      <c r="Q9" s="1">
        <v>0.70699999999999996</v>
      </c>
      <c r="R9" s="1">
        <v>0.71399999999999997</v>
      </c>
      <c r="S9" s="1">
        <v>0.76100000000000001</v>
      </c>
      <c r="T9" s="1">
        <v>1.038</v>
      </c>
      <c r="U9" s="1">
        <v>1.073</v>
      </c>
      <c r="V9" s="1">
        <v>1.147</v>
      </c>
      <c r="W9" s="1">
        <v>1.111</v>
      </c>
      <c r="X9" s="1">
        <v>1.2410000000000001</v>
      </c>
      <c r="Y9" s="1">
        <v>1.2869999999999999</v>
      </c>
      <c r="Z9" s="1">
        <v>1.2529999999999999</v>
      </c>
      <c r="AA9" s="1">
        <v>1.29</v>
      </c>
      <c r="AB9" s="1">
        <v>1.391</v>
      </c>
      <c r="AC9" s="1">
        <v>1.488</v>
      </c>
      <c r="AD9" s="1">
        <v>1.522</v>
      </c>
      <c r="AE9" s="1">
        <v>1.498</v>
      </c>
      <c r="AF9" s="1">
        <v>1.462</v>
      </c>
      <c r="AG9" s="1">
        <v>1.615</v>
      </c>
      <c r="AH9" s="1">
        <v>1.5429999999999999</v>
      </c>
      <c r="AI9" s="1">
        <v>1.5269999999999999</v>
      </c>
      <c r="AJ9" s="1">
        <v>1.522</v>
      </c>
      <c r="AK9" s="1">
        <v>1.63</v>
      </c>
    </row>
    <row r="10" spans="1:37" x14ac:dyDescent="0.25">
      <c r="A10" s="7" t="s">
        <v>170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1.4999999999999999E-2</v>
      </c>
      <c r="AH10" s="1">
        <v>7.9000000000000001E-2</v>
      </c>
      <c r="AI10" s="1">
        <v>0.29599999999999999</v>
      </c>
      <c r="AJ10" s="1">
        <v>0.315</v>
      </c>
      <c r="AK10" s="1">
        <v>0.27</v>
      </c>
    </row>
    <row r="11" spans="1:37" x14ac:dyDescent="0.25">
      <c r="A11" s="7" t="s">
        <v>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0.129</v>
      </c>
      <c r="W11" s="1">
        <v>0.11799999999999999</v>
      </c>
      <c r="X11" s="1">
        <v>0.13200000000000001</v>
      </c>
      <c r="Y11" s="1">
        <v>0.14899999999999999</v>
      </c>
      <c r="Z11" s="1">
        <v>0.13800000000000001</v>
      </c>
      <c r="AA11" s="1">
        <v>0.151</v>
      </c>
      <c r="AB11" s="1">
        <v>0.156</v>
      </c>
      <c r="AC11" s="1">
        <v>6.9000000000000006E-2</v>
      </c>
      <c r="AD11" s="1">
        <v>0.127</v>
      </c>
      <c r="AE11" s="1">
        <v>0.13800000000000001</v>
      </c>
      <c r="AF11" s="1">
        <v>0.124</v>
      </c>
      <c r="AG11" s="1">
        <v>0.14199999999999999</v>
      </c>
      <c r="AH11" s="1">
        <v>0.16</v>
      </c>
      <c r="AI11" s="1">
        <v>0.16600000000000001</v>
      </c>
      <c r="AJ11" s="1">
        <v>0.14000000000000001</v>
      </c>
      <c r="AK11" s="1">
        <v>9.0999999999999998E-2</v>
      </c>
    </row>
    <row r="13" spans="1:37" s="7" customFormat="1" x14ac:dyDescent="0.25">
      <c r="A13" s="7" t="s">
        <v>128</v>
      </c>
      <c r="B13" s="23">
        <f>SUM(B6:B12)</f>
        <v>2.3559999999999999</v>
      </c>
      <c r="C13" s="23">
        <f t="shared" ref="C13:AK13" si="0">SUM(C6:C12)</f>
        <v>2.3969999999999998</v>
      </c>
      <c r="D13" s="23">
        <f t="shared" si="0"/>
        <v>2.302</v>
      </c>
      <c r="E13" s="23">
        <f t="shared" si="0"/>
        <v>2.6360000000000001</v>
      </c>
      <c r="F13" s="23">
        <f t="shared" si="0"/>
        <v>2.601</v>
      </c>
      <c r="G13" s="23">
        <f t="shared" si="0"/>
        <v>2.8970000000000002</v>
      </c>
      <c r="H13" s="23">
        <f t="shared" si="0"/>
        <v>3.621</v>
      </c>
      <c r="I13" s="23">
        <f t="shared" si="0"/>
        <v>3.484</v>
      </c>
      <c r="J13" s="23">
        <f t="shared" si="0"/>
        <v>3.4160000000000004</v>
      </c>
      <c r="K13" s="23">
        <f t="shared" si="0"/>
        <v>3.4850000000000003</v>
      </c>
      <c r="L13" s="23">
        <f t="shared" si="0"/>
        <v>3.1030000000000002</v>
      </c>
      <c r="M13" s="23">
        <f t="shared" si="0"/>
        <v>3.4829999999999997</v>
      </c>
      <c r="N13" s="23">
        <f t="shared" si="0"/>
        <v>3.4969999999999999</v>
      </c>
      <c r="O13" s="23">
        <f t="shared" si="0"/>
        <v>3.3410000000000002</v>
      </c>
      <c r="P13" s="23">
        <f t="shared" si="0"/>
        <v>3.2269999999999999</v>
      </c>
      <c r="Q13" s="23">
        <f t="shared" si="0"/>
        <v>3.2309999999999999</v>
      </c>
      <c r="R13" s="23">
        <f t="shared" si="0"/>
        <v>3.4740000000000002</v>
      </c>
      <c r="S13" s="23">
        <f t="shared" si="0"/>
        <v>3.964</v>
      </c>
      <c r="T13" s="23">
        <f t="shared" si="0"/>
        <v>4.1349999999999998</v>
      </c>
      <c r="U13" s="23">
        <f t="shared" si="0"/>
        <v>3.9699999999999998</v>
      </c>
      <c r="V13" s="23">
        <f t="shared" si="0"/>
        <v>4.01</v>
      </c>
      <c r="W13" s="23">
        <f t="shared" si="0"/>
        <v>3.9099999999999997</v>
      </c>
      <c r="X13" s="23">
        <f t="shared" si="0"/>
        <v>4.5619999999999994</v>
      </c>
      <c r="Y13" s="23">
        <f t="shared" si="0"/>
        <v>5.093</v>
      </c>
      <c r="Z13" s="23">
        <f t="shared" si="0"/>
        <v>4.7050000000000001</v>
      </c>
      <c r="AA13" s="23">
        <f t="shared" si="0"/>
        <v>4.7099999999999991</v>
      </c>
      <c r="AB13" s="23">
        <f t="shared" si="0"/>
        <v>4.6529999999999996</v>
      </c>
      <c r="AC13" s="23">
        <f t="shared" si="0"/>
        <v>5.0309999999999997</v>
      </c>
      <c r="AD13" s="23">
        <f t="shared" si="0"/>
        <v>5.32</v>
      </c>
      <c r="AE13" s="23">
        <f t="shared" si="0"/>
        <v>4.7299999999999995</v>
      </c>
      <c r="AF13" s="23">
        <f t="shared" si="0"/>
        <v>4.38</v>
      </c>
      <c r="AG13" s="23">
        <f t="shared" si="0"/>
        <v>4.8339999999999996</v>
      </c>
      <c r="AH13" s="23">
        <f t="shared" si="0"/>
        <v>4.5519999999999996</v>
      </c>
      <c r="AI13" s="23">
        <f t="shared" si="0"/>
        <v>4.3310000000000004</v>
      </c>
      <c r="AJ13" s="23">
        <f t="shared" si="0"/>
        <v>4.3920000000000003</v>
      </c>
      <c r="AK13" s="23">
        <f t="shared" si="0"/>
        <v>4.0569999999999995</v>
      </c>
    </row>
  </sheetData>
  <pageMargins left="0.7" right="0.7" top="0.75" bottom="0.75" header="0.3" footer="0.3"/>
  <pageSetup paperSize="9" orientation="portrait" r:id="rId1"/>
  <headerFooter>
    <oddHeader>&amp;R&amp;"Aptos"&amp;20&amp;KFF0000 Internt&amp;1#_x000D_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F7EEB-18C8-4A2D-8581-0B91E7594365}">
  <dimension ref="A1:AM24"/>
  <sheetViews>
    <sheetView zoomScale="80" zoomScaleNormal="80" workbookViewId="0">
      <pane xSplit="1" ySplit="5" topLeftCell="B15" activePane="bottomRight" state="frozen"/>
      <selection pane="topRight" activeCell="B1" sqref="B1"/>
      <selection pane="bottomLeft" activeCell="A6" sqref="A6"/>
      <selection pane="bottomRight" activeCell="AA15" sqref="AA15"/>
    </sheetView>
  </sheetViews>
  <sheetFormatPr baseColWidth="10" defaultColWidth="11.42578125" defaultRowHeight="15" x14ac:dyDescent="0.25"/>
  <cols>
    <col min="1" max="1" width="21.42578125" style="7" bestFit="1" customWidth="1"/>
    <col min="2" max="13" width="5.5703125" bestFit="1" customWidth="1"/>
    <col min="14" max="14" width="6.140625" customWidth="1"/>
    <col min="15" max="36" width="5.5703125" bestFit="1" customWidth="1"/>
    <col min="37" max="37" width="5.5703125" customWidth="1"/>
  </cols>
  <sheetData>
    <row r="1" spans="1:39" ht="18.75" x14ac:dyDescent="0.3">
      <c r="A1" s="2" t="s">
        <v>88</v>
      </c>
      <c r="N1" t="s">
        <v>205</v>
      </c>
    </row>
    <row r="3" spans="1:39" ht="15.75" x14ac:dyDescent="0.25">
      <c r="A3" s="48" t="s">
        <v>179</v>
      </c>
      <c r="B3" s="6"/>
      <c r="E3" s="7" t="s">
        <v>91</v>
      </c>
    </row>
    <row r="5" spans="1:39" s="7" customFormat="1" x14ac:dyDescent="0.25">
      <c r="B5" s="45" t="s">
        <v>93</v>
      </c>
      <c r="C5" s="45" t="s">
        <v>94</v>
      </c>
      <c r="D5" s="45" t="s">
        <v>95</v>
      </c>
      <c r="E5" s="45" t="s">
        <v>96</v>
      </c>
      <c r="F5" s="45" t="s">
        <v>97</v>
      </c>
      <c r="G5" s="45" t="s">
        <v>98</v>
      </c>
      <c r="H5" s="45" t="s">
        <v>99</v>
      </c>
      <c r="I5" s="45" t="s">
        <v>100</v>
      </c>
      <c r="J5" s="45" t="s">
        <v>101</v>
      </c>
      <c r="K5" s="45" t="s">
        <v>102</v>
      </c>
      <c r="L5" s="45" t="s">
        <v>103</v>
      </c>
      <c r="M5" s="45" t="s">
        <v>104</v>
      </c>
      <c r="N5" s="45" t="s">
        <v>105</v>
      </c>
      <c r="O5" s="45" t="s">
        <v>106</v>
      </c>
      <c r="P5" s="45" t="s">
        <v>107</v>
      </c>
      <c r="Q5" s="45" t="s">
        <v>108</v>
      </c>
      <c r="R5" s="45" t="s">
        <v>109</v>
      </c>
      <c r="S5" s="45" t="s">
        <v>110</v>
      </c>
      <c r="T5" s="45" t="s">
        <v>111</v>
      </c>
      <c r="U5" s="45" t="s">
        <v>112</v>
      </c>
      <c r="V5" s="45" t="s">
        <v>113</v>
      </c>
      <c r="W5" s="45" t="s">
        <v>114</v>
      </c>
      <c r="X5" s="45" t="s">
        <v>115</v>
      </c>
      <c r="Y5" s="45" t="s">
        <v>116</v>
      </c>
      <c r="Z5" s="45" t="s">
        <v>117</v>
      </c>
      <c r="AA5" s="45" t="s">
        <v>118</v>
      </c>
      <c r="AB5" s="45" t="s">
        <v>119</v>
      </c>
      <c r="AC5" s="45" t="s">
        <v>120</v>
      </c>
      <c r="AD5" s="45" t="s">
        <v>121</v>
      </c>
      <c r="AE5" s="45" t="s">
        <v>122</v>
      </c>
      <c r="AF5" s="45" t="s">
        <v>130</v>
      </c>
      <c r="AG5" s="45">
        <v>2021</v>
      </c>
      <c r="AH5" s="45">
        <v>2022</v>
      </c>
      <c r="AI5" s="45">
        <v>2023</v>
      </c>
      <c r="AJ5" s="45">
        <f>AI5+1</f>
        <v>2024</v>
      </c>
      <c r="AK5" s="45">
        <f>AJ5+1</f>
        <v>2025</v>
      </c>
      <c r="AL5" s="7" t="s">
        <v>166</v>
      </c>
    </row>
    <row r="6" spans="1:39" x14ac:dyDescent="0.25">
      <c r="A6" s="7" t="s">
        <v>11</v>
      </c>
      <c r="B6" s="46">
        <f>Tjenesteyting!B6</f>
        <v>2.496</v>
      </c>
      <c r="C6" s="46">
        <f>Tjenesteyting!C6</f>
        <v>2.46</v>
      </c>
      <c r="D6" s="46">
        <f>Tjenesteyting!D6</f>
        <v>2.5739999999999998</v>
      </c>
      <c r="E6" s="46">
        <f>Tjenesteyting!E6</f>
        <v>2.6859999999999999</v>
      </c>
      <c r="F6" s="46">
        <f>Tjenesteyting!F6</f>
        <v>3.2759999999999998</v>
      </c>
      <c r="G6" s="46">
        <f>Tjenesteyting!G6</f>
        <v>3.73</v>
      </c>
      <c r="H6" s="46">
        <f>Tjenesteyting!H6</f>
        <v>3.875</v>
      </c>
      <c r="I6" s="46">
        <f>Tjenesteyting!I6</f>
        <v>3.93</v>
      </c>
      <c r="J6" s="46">
        <f>Tjenesteyting!J6</f>
        <v>3.8610000000000002</v>
      </c>
      <c r="K6" s="46">
        <f>Tjenesteyting!K6</f>
        <v>2.851</v>
      </c>
      <c r="L6" s="46">
        <f>Tjenesteyting!L6</f>
        <v>1.87</v>
      </c>
      <c r="M6" s="46">
        <f>Tjenesteyting!M6</f>
        <v>2.3919999999999999</v>
      </c>
      <c r="N6" s="46">
        <f>Tjenesteyting!N6</f>
        <v>3.0139999999999998</v>
      </c>
      <c r="O6" s="46">
        <f>Tjenesteyting!O6</f>
        <v>1.788</v>
      </c>
      <c r="P6" s="46">
        <f>Tjenesteyting!P6</f>
        <v>2.4649999999999999</v>
      </c>
      <c r="Q6" s="46">
        <f>Tjenesteyting!Q6</f>
        <v>2.395</v>
      </c>
      <c r="R6" s="46">
        <f>Tjenesteyting!R6</f>
        <v>2.6219999999999999</v>
      </c>
      <c r="S6" s="46">
        <f>Tjenesteyting!S6</f>
        <v>2.9039999999999999</v>
      </c>
      <c r="T6" s="46">
        <f>Tjenesteyting!T6</f>
        <v>2.4940000000000002</v>
      </c>
      <c r="U6" s="46">
        <f>Tjenesteyting!U6</f>
        <v>2.6120000000000001</v>
      </c>
      <c r="V6" s="46">
        <f>Tjenesteyting!V6</f>
        <v>3.6840000000000002</v>
      </c>
      <c r="W6" s="46">
        <f>Tjenesteyting!W6</f>
        <v>3.415</v>
      </c>
      <c r="X6" s="46">
        <f>Tjenesteyting!X6</f>
        <v>3.2530000000000001</v>
      </c>
      <c r="Y6" s="46">
        <f>Tjenesteyting!Y6</f>
        <v>3.5609999999999999</v>
      </c>
      <c r="Z6" s="46">
        <f>Tjenesteyting!Z6</f>
        <v>3.6280000000000001</v>
      </c>
      <c r="AA6" s="46">
        <f>Tjenesteyting!AA6</f>
        <v>3.6230000000000002</v>
      </c>
      <c r="AB6" s="46">
        <f>Tjenesteyting!AB6</f>
        <v>4.5549999999999997</v>
      </c>
      <c r="AC6" s="46">
        <f>Tjenesteyting!AC6</f>
        <v>4.2329999999999997</v>
      </c>
      <c r="AD6" s="46">
        <f>Tjenesteyting!AD6</f>
        <v>4.3220000000000001</v>
      </c>
      <c r="AE6" s="46">
        <f>Tjenesteyting!AE6</f>
        <v>4.5179999999999998</v>
      </c>
      <c r="AF6" s="46">
        <f>Tjenesteyting!AF6</f>
        <v>4.6020000000000003</v>
      </c>
      <c r="AG6" s="46">
        <f>Tjenesteyting!AG6</f>
        <v>4.8</v>
      </c>
      <c r="AH6" s="46">
        <f>Tjenesteyting!AH6</f>
        <v>4.6479999999999997</v>
      </c>
      <c r="AI6" s="46">
        <f>Tjenesteyting!AI6</f>
        <v>4.8550000000000004</v>
      </c>
      <c r="AJ6" s="46">
        <f>Tjenesteyting!AJ6</f>
        <v>4.74</v>
      </c>
      <c r="AK6" s="46">
        <f>Tjenesteyting!AK6</f>
        <v>4.4169999999999998</v>
      </c>
      <c r="AL6" t="s">
        <v>208</v>
      </c>
    </row>
    <row r="7" spans="1:39" x14ac:dyDescent="0.25">
      <c r="A7" s="7" t="s">
        <v>133</v>
      </c>
      <c r="B7" s="46">
        <f>Husholdn!B6+Tjenesteyting!B7</f>
        <v>7.4879999999999995</v>
      </c>
      <c r="C7" s="46">
        <f>Husholdn!C6+Tjenesteyting!C7</f>
        <v>6.7560000000000002</v>
      </c>
      <c r="D7" s="46">
        <f>Husholdn!D6+Tjenesteyting!D7</f>
        <v>6.069</v>
      </c>
      <c r="E7" s="46">
        <f>Husholdn!E6+Tjenesteyting!E7</f>
        <v>6.0039999999999996</v>
      </c>
      <c r="F7" s="46">
        <f>Husholdn!F6+Tjenesteyting!F7</f>
        <v>5.9889999999999999</v>
      </c>
      <c r="G7" s="46">
        <f>Husholdn!G6+Tjenesteyting!G7</f>
        <v>6.173</v>
      </c>
      <c r="H7" s="46">
        <f>Husholdn!H6+Tjenesteyting!H7</f>
        <v>7.907</v>
      </c>
      <c r="I7" s="46">
        <f>Husholdn!I6+Tjenesteyting!I7</f>
        <v>6.3209999999999997</v>
      </c>
      <c r="J7" s="46">
        <f>Husholdn!J6+Tjenesteyting!J7</f>
        <v>5.2970000000000006</v>
      </c>
      <c r="K7" s="46">
        <f>Husholdn!K6+Tjenesteyting!K7</f>
        <v>6.1519999999999992</v>
      </c>
      <c r="L7" s="46">
        <f>Husholdn!L6+Tjenesteyting!L7</f>
        <v>4.194</v>
      </c>
      <c r="M7" s="46">
        <f>Husholdn!M6+Tjenesteyting!M7</f>
        <v>5.04</v>
      </c>
      <c r="N7" s="46">
        <f>Husholdn!N6+Tjenesteyting!N7</f>
        <v>5.5980000000000008</v>
      </c>
      <c r="O7" s="46">
        <f>Husholdn!O6+Tjenesteyting!O7</f>
        <v>7.1230000000000002</v>
      </c>
      <c r="P7" s="46">
        <f>Husholdn!P6+Tjenesteyting!P7</f>
        <v>5.8260000000000005</v>
      </c>
      <c r="Q7" s="46">
        <f>Husholdn!Q6+Tjenesteyting!Q7</f>
        <v>4.1859999999999999</v>
      </c>
      <c r="R7" s="46">
        <f>Husholdn!R6+Tjenesteyting!R7</f>
        <v>4.54</v>
      </c>
      <c r="S7" s="46">
        <f>Husholdn!S6+Tjenesteyting!S7</f>
        <v>3.581</v>
      </c>
      <c r="T7" s="46">
        <f>Husholdn!T6+Tjenesteyting!T7</f>
        <v>3.073</v>
      </c>
      <c r="U7" s="46">
        <f>Husholdn!U6+Tjenesteyting!U7</f>
        <v>3.5289999999999999</v>
      </c>
      <c r="V7" s="46">
        <f>Husholdn!V6+Tjenesteyting!V7</f>
        <v>4.1470000000000002</v>
      </c>
      <c r="W7" s="46">
        <f>Husholdn!W6+Tjenesteyting!W7</f>
        <v>2.871</v>
      </c>
      <c r="X7" s="46">
        <f>Husholdn!X6+Tjenesteyting!X7</f>
        <v>2.6020000000000003</v>
      </c>
      <c r="Y7" s="46">
        <f>Husholdn!Y6+Tjenesteyting!Y7</f>
        <v>2.4539999999999997</v>
      </c>
      <c r="Z7" s="46">
        <f>Husholdn!Z6+Tjenesteyting!Z7</f>
        <v>1.738</v>
      </c>
      <c r="AA7" s="46">
        <f>Husholdn!AA6+Tjenesteyting!AA7</f>
        <v>1.56</v>
      </c>
      <c r="AB7" s="46">
        <f>Husholdn!AB6+Tjenesteyting!AB7</f>
        <v>1.6179999999999999</v>
      </c>
      <c r="AC7" s="46">
        <f>Husholdn!AC6+Tjenesteyting!AC7</f>
        <v>1.284</v>
      </c>
      <c r="AD7" s="46">
        <f>Husholdn!AD6+Tjenesteyting!AD7</f>
        <v>1.079</v>
      </c>
      <c r="AE7" s="46">
        <f>Husholdn!AE6+Tjenesteyting!AE7</f>
        <v>0.40100000000000002</v>
      </c>
      <c r="AF7" s="46">
        <f>Husholdn!AF6+Tjenesteyting!AF7</f>
        <v>0.122</v>
      </c>
      <c r="AG7" s="46">
        <f>Husholdn!AG6+Tjenesteyting!AG7</f>
        <v>0.11700000000000001</v>
      </c>
      <c r="AH7" s="46">
        <f>Husholdn!AH6+Tjenesteyting!AH7</f>
        <v>9.9000000000000005E-2</v>
      </c>
      <c r="AI7" s="46">
        <f>Husholdn!AI6+Tjenesteyting!AI7</f>
        <v>0.10300000000000001</v>
      </c>
      <c r="AJ7" s="46">
        <f>Husholdn!AJ6+Tjenesteyting!AJ7</f>
        <v>6.5000000000000002E-2</v>
      </c>
      <c r="AK7" s="46">
        <f>Husholdn!AK6+Tjenesteyting!AK7</f>
        <v>0.13</v>
      </c>
    </row>
    <row r="8" spans="1:39" x14ac:dyDescent="0.25">
      <c r="A8" s="7" t="s">
        <v>127</v>
      </c>
      <c r="B8" s="46">
        <f>Husholdn!B7+Tjenesteyting!B8</f>
        <v>49.962000000000003</v>
      </c>
      <c r="C8" s="46">
        <f>Husholdn!C7+Tjenesteyting!C8</f>
        <v>52.587999999999994</v>
      </c>
      <c r="D8" s="46">
        <f>Husholdn!D7+Tjenesteyting!D8</f>
        <v>53.403999999999996</v>
      </c>
      <c r="E8" s="46">
        <f>Husholdn!E7+Tjenesteyting!E8</f>
        <v>52.974000000000004</v>
      </c>
      <c r="F8" s="46">
        <f>Husholdn!F7+Tjenesteyting!F8</f>
        <v>53.686999999999998</v>
      </c>
      <c r="G8" s="46">
        <f>Husholdn!G7+Tjenesteyting!G8</f>
        <v>54.254000000000005</v>
      </c>
      <c r="H8" s="46">
        <f>Husholdn!H7+Tjenesteyting!H8</f>
        <v>56.821999999999996</v>
      </c>
      <c r="I8" s="46">
        <f>Husholdn!I7+Tjenesteyting!I8</f>
        <v>56.49</v>
      </c>
      <c r="J8" s="46">
        <f>Husholdn!J7+Tjenesteyting!J8</f>
        <v>57.999000000000002</v>
      </c>
      <c r="K8" s="46">
        <f>Husholdn!K7+Tjenesteyting!K8</f>
        <v>58.138999999999996</v>
      </c>
      <c r="L8" s="46">
        <f>Husholdn!L7+Tjenesteyting!L8</f>
        <v>56.385000000000005</v>
      </c>
      <c r="M8" s="46">
        <f>Husholdn!M7+Tjenesteyting!M8</f>
        <v>59.712999999999994</v>
      </c>
      <c r="N8" s="46">
        <f>Husholdn!N7+Tjenesteyting!N8</f>
        <v>58.218999999999994</v>
      </c>
      <c r="O8" s="46">
        <f>Husholdn!O7+Tjenesteyting!O8</f>
        <v>53.536000000000001</v>
      </c>
      <c r="P8" s="46">
        <f>Husholdn!P7+Tjenesteyting!P8</f>
        <v>55.009</v>
      </c>
      <c r="Q8" s="46">
        <f>Husholdn!Q7+Tjenesteyting!Q8</f>
        <v>56.221000000000004</v>
      </c>
      <c r="R8" s="46">
        <f>Husholdn!R7+Tjenesteyting!R8</f>
        <v>55.043999999999997</v>
      </c>
      <c r="S8" s="46">
        <f>Husholdn!S7+Tjenesteyting!S8</f>
        <v>58.268999999999998</v>
      </c>
      <c r="T8" s="46">
        <f>Husholdn!T7+Tjenesteyting!T8</f>
        <v>58.545000000000002</v>
      </c>
      <c r="U8" s="46">
        <f>Husholdn!U7+Tjenesteyting!U8</f>
        <v>62.131</v>
      </c>
      <c r="V8" s="46">
        <f>Husholdn!V7+Tjenesteyting!V8</f>
        <v>66.222999999999999</v>
      </c>
      <c r="W8" s="46">
        <f>Husholdn!W7+Tjenesteyting!W8</f>
        <v>61.222999999999999</v>
      </c>
      <c r="X8" s="46">
        <f>Husholdn!X7+Tjenesteyting!X8</f>
        <v>64.427999999999997</v>
      </c>
      <c r="Y8" s="46">
        <f>Husholdn!Y7+Tjenesteyting!Y8</f>
        <v>65.433999999999997</v>
      </c>
      <c r="Z8" s="46">
        <f>Husholdn!Z7+Tjenesteyting!Z8</f>
        <v>61.921000000000006</v>
      </c>
      <c r="AA8" s="46">
        <f>Husholdn!AA7+Tjenesteyting!AA8</f>
        <v>63.650999999999996</v>
      </c>
      <c r="AB8" s="46">
        <f>Husholdn!AB7+Tjenesteyting!AB8</f>
        <v>65.449000000000012</v>
      </c>
      <c r="AC8" s="46">
        <f>Husholdn!AC7+Tjenesteyting!AC8</f>
        <v>65.594999999999999</v>
      </c>
      <c r="AD8" s="46">
        <f>Husholdn!AD7+Tjenesteyting!AD8</f>
        <v>66.814000000000007</v>
      </c>
      <c r="AE8" s="46">
        <f>Husholdn!AE7+Tjenesteyting!AE8</f>
        <v>66.063000000000002</v>
      </c>
      <c r="AF8" s="46">
        <f>Husholdn!AF7+Tjenesteyting!AF8</f>
        <v>64.593999999999994</v>
      </c>
      <c r="AG8" s="46">
        <f>Husholdn!AG7+Tjenesteyting!AG8</f>
        <v>67.671000000000006</v>
      </c>
      <c r="AH8" s="46">
        <f>Husholdn!AH7+Tjenesteyting!AH8</f>
        <v>61.227000000000004</v>
      </c>
      <c r="AI8" s="46">
        <f>Husholdn!AI7+Tjenesteyting!AI8</f>
        <v>63.378</v>
      </c>
      <c r="AJ8" s="46">
        <f>Husholdn!AJ7+Tjenesteyting!AJ8</f>
        <v>63.843000000000004</v>
      </c>
      <c r="AK8" s="46">
        <f>Husholdn!AK7+Tjenesteyting!AK8</f>
        <v>63.790000000000006</v>
      </c>
    </row>
    <row r="9" spans="1:39" x14ac:dyDescent="0.25">
      <c r="A9" s="7" t="s">
        <v>134</v>
      </c>
      <c r="B9" s="46">
        <f>Husholdn!B8+Tjenesteyting!B9</f>
        <v>5.2280000000000006</v>
      </c>
      <c r="C9" s="46">
        <f>Husholdn!C8+Tjenesteyting!C9</f>
        <v>4.7090000000000005</v>
      </c>
      <c r="D9" s="46">
        <f>Husholdn!D8+Tjenesteyting!D9</f>
        <v>4.6310000000000002</v>
      </c>
      <c r="E9" s="46">
        <f>Husholdn!E8+Tjenesteyting!E9</f>
        <v>5.3159999999999998</v>
      </c>
      <c r="F9" s="46">
        <f>Husholdn!F8+Tjenesteyting!F9</f>
        <v>5.702</v>
      </c>
      <c r="G9" s="46">
        <f>Husholdn!G8+Tjenesteyting!G9</f>
        <v>5.5750000000000002</v>
      </c>
      <c r="H9" s="46">
        <f>Husholdn!H8+Tjenesteyting!H9</f>
        <v>5.9390000000000001</v>
      </c>
      <c r="I9" s="46">
        <f>Husholdn!I8+Tjenesteyting!I9</f>
        <v>6.1690000000000005</v>
      </c>
      <c r="J9" s="46">
        <f>Husholdn!J8+Tjenesteyting!J9</f>
        <v>5.8869999999999996</v>
      </c>
      <c r="K9" s="46">
        <f>Husholdn!K8+Tjenesteyting!K9</f>
        <v>6.032</v>
      </c>
      <c r="L9" s="46">
        <f>Husholdn!L8+Tjenesteyting!L9</f>
        <v>6.1950000000000003</v>
      </c>
      <c r="M9" s="46">
        <f>Husholdn!M8+Tjenesteyting!M9</f>
        <v>6.5150000000000006</v>
      </c>
      <c r="N9" s="46">
        <f>Husholdn!N8+Tjenesteyting!N9</f>
        <v>7.4590000000000005</v>
      </c>
      <c r="O9" s="46">
        <f>Husholdn!O8+Tjenesteyting!O9</f>
        <v>7.4649999999999999</v>
      </c>
      <c r="P9" s="46">
        <f>Husholdn!P8+Tjenesteyting!P9</f>
        <v>7.0490000000000004</v>
      </c>
      <c r="Q9" s="46">
        <f>Husholdn!Q8+Tjenesteyting!Q9</f>
        <v>7.1219999999999999</v>
      </c>
      <c r="R9" s="46">
        <f>Husholdn!R8+Tjenesteyting!R9</f>
        <v>7.1560000000000006</v>
      </c>
      <c r="S9" s="46">
        <f>Husholdn!S8+Tjenesteyting!S9</f>
        <v>7.1429999999999998</v>
      </c>
      <c r="T9" s="46">
        <f>Husholdn!T8+Tjenesteyting!T9</f>
        <v>7.0709999999999997</v>
      </c>
      <c r="U9" s="46">
        <f>Husholdn!U8+Tjenesteyting!U9</f>
        <v>7.1890000000000001</v>
      </c>
      <c r="V9" s="46">
        <f>Husholdn!V8+Tjenesteyting!V9</f>
        <v>8.0739999999999998</v>
      </c>
      <c r="W9" s="46">
        <f>Husholdn!W8+Tjenesteyting!W9</f>
        <v>7.1719999999999997</v>
      </c>
      <c r="X9" s="46">
        <f>Husholdn!X8+Tjenesteyting!X9</f>
        <v>7.431</v>
      </c>
      <c r="Y9" s="46">
        <f>Husholdn!Y8+Tjenesteyting!Y9</f>
        <v>6.0459999999999994</v>
      </c>
      <c r="Z9" s="46">
        <f>Husholdn!Z8+Tjenesteyting!Z9</f>
        <v>5.181</v>
      </c>
      <c r="AA9" s="46">
        <f>Husholdn!AA8+Tjenesteyting!AA9</f>
        <v>5.548</v>
      </c>
      <c r="AB9" s="46">
        <f>Husholdn!AB8+Tjenesteyting!AB9</f>
        <v>5.3170000000000002</v>
      </c>
      <c r="AC9" s="46">
        <f>Husholdn!AC8+Tjenesteyting!AC9</f>
        <v>5.6630000000000003</v>
      </c>
      <c r="AD9" s="46">
        <f>Husholdn!AD8+Tjenesteyting!AD9</f>
        <v>5.4530000000000003</v>
      </c>
      <c r="AE9" s="46">
        <f>Husholdn!AE8+Tjenesteyting!AE9</f>
        <v>5.0890000000000004</v>
      </c>
      <c r="AF9" s="46">
        <f>Husholdn!AF8+Tjenesteyting!AF9</f>
        <v>5.5970000000000004</v>
      </c>
      <c r="AG9" s="46">
        <f>Husholdn!AG8+Tjenesteyting!AG9</f>
        <v>6.1270000000000007</v>
      </c>
      <c r="AH9" s="46">
        <f>Husholdn!AH8+Tjenesteyting!AH9</f>
        <v>6.5959999999999992</v>
      </c>
      <c r="AI9" s="46">
        <f>Husholdn!AI8+Tjenesteyting!AI9</f>
        <v>6.5050000000000008</v>
      </c>
      <c r="AJ9" s="46">
        <f>Husholdn!AJ8+Tjenesteyting!AJ9</f>
        <v>6.4470000000000001</v>
      </c>
      <c r="AK9" s="46">
        <f>Husholdn!AK8+Tjenesteyting!AK9</f>
        <v>5.9539999999999997</v>
      </c>
    </row>
    <row r="10" spans="1:39" x14ac:dyDescent="0.25">
      <c r="A10" s="7" t="s">
        <v>8</v>
      </c>
      <c r="B10" s="46">
        <f>Husholdn!B9+Tjenesteyting!B10</f>
        <v>0.67199999999999993</v>
      </c>
      <c r="C10" s="46">
        <f>Husholdn!C9+Tjenesteyting!C10</f>
        <v>0.77899999999999991</v>
      </c>
      <c r="D10" s="46">
        <f>Husholdn!D9+Tjenesteyting!D10</f>
        <v>0.83100000000000007</v>
      </c>
      <c r="E10" s="46">
        <f>Husholdn!E9+Tjenesteyting!E10</f>
        <v>0.8819999999999999</v>
      </c>
      <c r="F10" s="46">
        <f>Husholdn!F9+Tjenesteyting!F10</f>
        <v>0.78400000000000003</v>
      </c>
      <c r="G10" s="46">
        <f>Husholdn!G9+Tjenesteyting!G10</f>
        <v>0.82600000000000007</v>
      </c>
      <c r="H10" s="46">
        <f>Husholdn!H9+Tjenesteyting!H10</f>
        <v>1.0109999999999999</v>
      </c>
      <c r="I10" s="46">
        <f>Husholdn!I9+Tjenesteyting!I10</f>
        <v>1.052</v>
      </c>
      <c r="J10" s="46">
        <f>Husholdn!J9+Tjenesteyting!J10</f>
        <v>1.171</v>
      </c>
      <c r="K10" s="46">
        <f>Husholdn!K9+Tjenesteyting!K10</f>
        <v>1.3089999999999999</v>
      </c>
      <c r="L10" s="46">
        <f>Husholdn!L9+Tjenesteyting!L10</f>
        <v>1.26</v>
      </c>
      <c r="M10" s="46">
        <f>Husholdn!M9+Tjenesteyting!M10</f>
        <v>1.6520000000000001</v>
      </c>
      <c r="N10" s="46">
        <f>Husholdn!N9+Tjenesteyting!N10</f>
        <v>1.732</v>
      </c>
      <c r="O10" s="46">
        <f>Husholdn!O9+Tjenesteyting!O10</f>
        <v>1.875</v>
      </c>
      <c r="P10" s="46">
        <f>Husholdn!P9+Tjenesteyting!P10</f>
        <v>2.0449999999999999</v>
      </c>
      <c r="Q10" s="46">
        <f>Husholdn!Q9+Tjenesteyting!Q10</f>
        <v>2.153</v>
      </c>
      <c r="R10" s="46">
        <f>Husholdn!R9+Tjenesteyting!R10</f>
        <v>2.3200000000000003</v>
      </c>
      <c r="S10" s="46">
        <f>Husholdn!S9+Tjenesteyting!S10</f>
        <v>2.5710000000000002</v>
      </c>
      <c r="T10" s="46">
        <f>Husholdn!T9+Tjenesteyting!T10</f>
        <v>2.7399999999999998</v>
      </c>
      <c r="U10" s="46">
        <f>Husholdn!U9+Tjenesteyting!U10</f>
        <v>3.0939999999999999</v>
      </c>
      <c r="V10" s="46">
        <f>Husholdn!V9+Tjenesteyting!V10</f>
        <v>3.7829999999999999</v>
      </c>
      <c r="W10" s="46">
        <f>Husholdn!W9+Tjenesteyting!W10</f>
        <v>3.2350000000000003</v>
      </c>
      <c r="X10" s="46">
        <f>Husholdn!X9+Tjenesteyting!X10</f>
        <v>3.71</v>
      </c>
      <c r="Y10" s="46">
        <f>Husholdn!Y9+Tjenesteyting!Y10</f>
        <v>4.2030000000000003</v>
      </c>
      <c r="Z10" s="46">
        <f>Husholdn!Z9+Tjenesteyting!Z10</f>
        <v>3.9670000000000001</v>
      </c>
      <c r="AA10" s="46">
        <f>Husholdn!AA9+Tjenesteyting!AA10</f>
        <v>4.2929999999999993</v>
      </c>
      <c r="AB10" s="46">
        <f>Husholdn!AB9+Tjenesteyting!AB10</f>
        <v>4.7640000000000002</v>
      </c>
      <c r="AC10" s="46">
        <f>Husholdn!AC9+Tjenesteyting!AC10</f>
        <v>5.1070000000000002</v>
      </c>
      <c r="AD10" s="46">
        <f>Husholdn!AD9+Tjenesteyting!AD10</f>
        <v>5.4209999999999994</v>
      </c>
      <c r="AE10" s="46">
        <f>Husholdn!AE9+Tjenesteyting!AE10</f>
        <v>5.38</v>
      </c>
      <c r="AF10" s="46">
        <f>Husholdn!AF9+Tjenesteyting!AF10</f>
        <v>4.8730000000000002</v>
      </c>
      <c r="AG10" s="46">
        <f>Husholdn!AG9+Tjenesteyting!AG10</f>
        <v>5.84</v>
      </c>
      <c r="AH10" s="46">
        <f>Husholdn!AH9+Tjenesteyting!AH10</f>
        <v>5.5179999999999998</v>
      </c>
      <c r="AI10" s="46">
        <f>Husholdn!AI9+Tjenesteyting!AI10</f>
        <v>6.3579999999999997</v>
      </c>
      <c r="AJ10" s="46">
        <f>Husholdn!AJ9+Tjenesteyting!AJ10</f>
        <v>6.1210000000000004</v>
      </c>
      <c r="AK10" s="46">
        <f>Husholdn!AK9+Tjenesteyting!AK10</f>
        <v>5.8699999999999992</v>
      </c>
    </row>
    <row r="11" spans="1:39" x14ac:dyDescent="0.25">
      <c r="A11" s="7" t="s">
        <v>135</v>
      </c>
      <c r="B11" s="46">
        <f>Tjenesteyting!B11</f>
        <v>1.4999999999999999E-2</v>
      </c>
      <c r="C11" s="46">
        <f>Tjenesteyting!C11</f>
        <v>7.0000000000000001E-3</v>
      </c>
      <c r="D11" s="46">
        <f>Tjenesteyting!D11</f>
        <v>4.0000000000000001E-3</v>
      </c>
      <c r="E11" s="46">
        <f>Tjenesteyting!E11</f>
        <v>4.0000000000000001E-3</v>
      </c>
      <c r="F11" s="46">
        <f>Tjenesteyting!F11</f>
        <v>3.0000000000000001E-3</v>
      </c>
      <c r="G11" s="46">
        <f>Tjenesteyting!G11</f>
        <v>4.0000000000000001E-3</v>
      </c>
      <c r="H11" s="46">
        <f>Tjenesteyting!H11</f>
        <v>3.0000000000000001E-3</v>
      </c>
      <c r="I11" s="46">
        <f>Tjenesteyting!I11</f>
        <v>4.0000000000000001E-3</v>
      </c>
      <c r="J11" s="46">
        <f>Tjenesteyting!J11</f>
        <v>2E-3</v>
      </c>
      <c r="K11" s="46">
        <f>Tjenesteyting!K11</f>
        <v>1E-3</v>
      </c>
      <c r="L11" s="46">
        <f>Tjenesteyting!L11</f>
        <v>8.0000000000000002E-3</v>
      </c>
      <c r="M11" s="46">
        <f>Tjenesteyting!M11</f>
        <v>0.04</v>
      </c>
      <c r="N11" s="46">
        <f>Tjenesteyting!N11</f>
        <v>5.6000000000000001E-2</v>
      </c>
      <c r="O11" s="46">
        <f>Tjenesteyting!O11</f>
        <v>7.2999999999999995E-2</v>
      </c>
      <c r="P11" s="46">
        <f>Tjenesteyting!P11</f>
        <v>5.3999999999999999E-2</v>
      </c>
      <c r="Q11" s="46">
        <f>Tjenesteyting!Q11</f>
        <v>9.0999999999999998E-2</v>
      </c>
      <c r="R11" s="46">
        <f>Tjenesteyting!R11</f>
        <v>0.125</v>
      </c>
      <c r="S11" s="46">
        <f>Tjenesteyting!S11</f>
        <v>0.115</v>
      </c>
      <c r="T11" s="46">
        <f>Tjenesteyting!T11</f>
        <v>0.14000000000000001</v>
      </c>
      <c r="U11" s="46">
        <f>Tjenesteyting!U11</f>
        <v>0.13800000000000001</v>
      </c>
      <c r="V11" s="46">
        <f>Tjenesteyting!V11</f>
        <v>2.5000000000000001E-2</v>
      </c>
      <c r="W11" s="46">
        <f>Tjenesteyting!W11</f>
        <v>1.7000000000000001E-2</v>
      </c>
      <c r="X11" s="46">
        <f>Tjenesteyting!X11</f>
        <v>4.3999999999999997E-2</v>
      </c>
      <c r="Y11" s="46">
        <f>Tjenesteyting!Y11</f>
        <v>9.4E-2</v>
      </c>
      <c r="Z11" s="46">
        <f>Tjenesteyting!Z11</f>
        <v>0.156</v>
      </c>
      <c r="AA11" s="46">
        <f>Tjenesteyting!AA11</f>
        <v>0.129</v>
      </c>
      <c r="AB11" s="46">
        <f>Tjenesteyting!AB11</f>
        <v>0.17399999999999999</v>
      </c>
      <c r="AC11" s="46">
        <f>Tjenesteyting!AC11</f>
        <v>0.16700000000000001</v>
      </c>
      <c r="AD11" s="46">
        <f>Tjenesteyting!AD11</f>
        <v>0.2</v>
      </c>
      <c r="AE11" s="46">
        <f>Tjenesteyting!AE11</f>
        <v>0.19900000000000001</v>
      </c>
      <c r="AF11" s="46">
        <f>Tjenesteyting!AF11</f>
        <v>0.20799999999999999</v>
      </c>
      <c r="AG11" s="46">
        <f>Tjenesteyting!AG11</f>
        <v>0.154</v>
      </c>
      <c r="AH11" s="46">
        <f>Tjenesteyting!AH11</f>
        <v>9.2999999999999999E-2</v>
      </c>
      <c r="AI11" s="46">
        <f>Tjenesteyting!AI11</f>
        <v>0.13100000000000001</v>
      </c>
      <c r="AJ11" s="46">
        <f>Tjenesteyting!AJ11</f>
        <v>0.193</v>
      </c>
      <c r="AK11" s="46">
        <f>Tjenesteyting!AK11</f>
        <v>0.193</v>
      </c>
    </row>
    <row r="12" spans="1:39" x14ac:dyDescent="0.25"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</row>
    <row r="13" spans="1:39" x14ac:dyDescent="0.25">
      <c r="A13" s="7" t="s">
        <v>128</v>
      </c>
      <c r="B13" s="46">
        <f>SUM(B6:B11)</f>
        <v>65.861000000000004</v>
      </c>
      <c r="C13" s="46">
        <f t="shared" ref="C13:AH13" si="0">SUM(C6:C11)</f>
        <v>67.298999999999992</v>
      </c>
      <c r="D13" s="46">
        <f t="shared" si="0"/>
        <v>67.513000000000005</v>
      </c>
      <c r="E13" s="46">
        <f t="shared" si="0"/>
        <v>67.866000000000014</v>
      </c>
      <c r="F13" s="46">
        <f t="shared" si="0"/>
        <v>69.441000000000003</v>
      </c>
      <c r="G13" s="46">
        <f t="shared" si="0"/>
        <v>70.562000000000012</v>
      </c>
      <c r="H13" s="46">
        <f t="shared" si="0"/>
        <v>75.557000000000002</v>
      </c>
      <c r="I13" s="46">
        <f t="shared" si="0"/>
        <v>73.966000000000008</v>
      </c>
      <c r="J13" s="46">
        <f t="shared" si="0"/>
        <v>74.217000000000013</v>
      </c>
      <c r="K13" s="46">
        <f t="shared" si="0"/>
        <v>74.483999999999995</v>
      </c>
      <c r="L13" s="46">
        <f t="shared" si="0"/>
        <v>69.912000000000006</v>
      </c>
      <c r="M13" s="46">
        <f t="shared" si="0"/>
        <v>75.352000000000004</v>
      </c>
      <c r="N13" s="46">
        <f t="shared" si="0"/>
        <v>76.077999999999989</v>
      </c>
      <c r="O13" s="46">
        <f t="shared" si="0"/>
        <v>71.86</v>
      </c>
      <c r="P13" s="46">
        <f t="shared" si="0"/>
        <v>72.448000000000008</v>
      </c>
      <c r="Q13" s="46">
        <f t="shared" si="0"/>
        <v>72.168000000000006</v>
      </c>
      <c r="R13" s="46">
        <f t="shared" si="0"/>
        <v>71.806999999999988</v>
      </c>
      <c r="S13" s="46">
        <f t="shared" si="0"/>
        <v>74.582999999999984</v>
      </c>
      <c r="T13" s="46">
        <f t="shared" si="0"/>
        <v>74.062999999999988</v>
      </c>
      <c r="U13" s="46">
        <f t="shared" si="0"/>
        <v>78.693000000000012</v>
      </c>
      <c r="V13" s="46">
        <f t="shared" si="0"/>
        <v>85.936000000000007</v>
      </c>
      <c r="W13" s="46">
        <f t="shared" si="0"/>
        <v>77.932999999999993</v>
      </c>
      <c r="X13" s="46">
        <f t="shared" si="0"/>
        <v>81.467999999999989</v>
      </c>
      <c r="Y13" s="46">
        <f t="shared" si="0"/>
        <v>81.792000000000002</v>
      </c>
      <c r="Z13" s="46">
        <f t="shared" si="0"/>
        <v>76.591000000000008</v>
      </c>
      <c r="AA13" s="46">
        <f t="shared" si="0"/>
        <v>78.804000000000016</v>
      </c>
      <c r="AB13" s="46">
        <f t="shared" si="0"/>
        <v>81.877000000000024</v>
      </c>
      <c r="AC13" s="46">
        <f t="shared" si="0"/>
        <v>82.048999999999992</v>
      </c>
      <c r="AD13" s="46">
        <f t="shared" si="0"/>
        <v>83.289000000000001</v>
      </c>
      <c r="AE13" s="46">
        <f t="shared" si="0"/>
        <v>81.649999999999991</v>
      </c>
      <c r="AF13" s="46">
        <f t="shared" si="0"/>
        <v>79.995999999999995</v>
      </c>
      <c r="AG13" s="46">
        <f t="shared" si="0"/>
        <v>84.709000000000003</v>
      </c>
      <c r="AH13" s="46">
        <f t="shared" si="0"/>
        <v>78.181000000000012</v>
      </c>
      <c r="AI13" s="46">
        <f t="shared" ref="AI13:AJ13" si="1">SUM(AI6:AI11)</f>
        <v>81.33</v>
      </c>
      <c r="AJ13" s="46">
        <f t="shared" si="1"/>
        <v>81.409000000000006</v>
      </c>
      <c r="AK13" s="46">
        <f t="shared" ref="AK13" si="2">SUM(AK6:AK11)</f>
        <v>80.353999999999999</v>
      </c>
      <c r="AM13" s="32"/>
    </row>
    <row r="14" spans="1:39" x14ac:dyDescent="0.25"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M14" s="32"/>
    </row>
    <row r="15" spans="1:39" x14ac:dyDescent="0.25">
      <c r="A15" s="7" t="s">
        <v>180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>
        <f>Tjenesteyting!AA15</f>
        <v>0.153</v>
      </c>
      <c r="AB15" s="46">
        <f>Tjenesteyting!AB15</f>
        <v>0.15</v>
      </c>
      <c r="AC15" s="46">
        <f>Tjenesteyting!AC15</f>
        <v>0.16400000000000001</v>
      </c>
      <c r="AD15" s="46">
        <f>Tjenesteyting!AD15</f>
        <v>0.58499999999999996</v>
      </c>
      <c r="AE15" s="46">
        <f>Tjenesteyting!AE15</f>
        <v>0.68100000000000005</v>
      </c>
      <c r="AF15" s="46">
        <f>Tjenesteyting!AF15</f>
        <v>1.2</v>
      </c>
      <c r="AG15" s="46">
        <f>Tjenesteyting!AG15</f>
        <v>1.7</v>
      </c>
      <c r="AH15" s="46">
        <f>Tjenesteyting!AH15</f>
        <v>1.6</v>
      </c>
      <c r="AI15" s="46">
        <f>Tjenesteyting!AI15</f>
        <v>2</v>
      </c>
      <c r="AJ15" s="46">
        <f>Tjenesteyting!AJ15</f>
        <v>2.1</v>
      </c>
      <c r="AK15" s="46">
        <f>Tjenesteyting!AK15</f>
        <v>3.3</v>
      </c>
      <c r="AL15" t="s">
        <v>230</v>
      </c>
    </row>
    <row r="16" spans="1:39" x14ac:dyDescent="0.25">
      <c r="A16" s="7" t="s">
        <v>229</v>
      </c>
      <c r="B16" s="46">
        <f>Tjenesteyting!B16</f>
        <v>0.5</v>
      </c>
      <c r="C16" s="46">
        <f>Tjenesteyting!C16</f>
        <v>0.5</v>
      </c>
      <c r="D16" s="46">
        <f>Tjenesteyting!D16</f>
        <v>0.5</v>
      </c>
      <c r="E16" s="46">
        <f>Tjenesteyting!E16</f>
        <v>0.45</v>
      </c>
      <c r="F16" s="46">
        <f>Tjenesteyting!F16</f>
        <v>0.46500000000000002</v>
      </c>
      <c r="G16" s="46">
        <f>Tjenesteyting!G16</f>
        <v>0.45300000000000001</v>
      </c>
      <c r="H16" s="46">
        <f>Tjenesteyting!H16</f>
        <v>0.42199999999999999</v>
      </c>
      <c r="I16" s="46">
        <f>Tjenesteyting!I16</f>
        <v>0.375</v>
      </c>
      <c r="J16" s="46">
        <f>Tjenesteyting!J16</f>
        <v>0.45400000000000001</v>
      </c>
      <c r="K16" s="46">
        <f>Tjenesteyting!K16</f>
        <v>0.42</v>
      </c>
      <c r="L16" s="46">
        <f>Tjenesteyting!L16</f>
        <v>0.53200000000000003</v>
      </c>
      <c r="M16" s="46">
        <f>Tjenesteyting!M16</f>
        <v>0.50800000000000001</v>
      </c>
      <c r="N16" s="46">
        <f>Tjenesteyting!N16</f>
        <v>0.52100000000000002</v>
      </c>
      <c r="O16" s="46">
        <f>Tjenesteyting!O16</f>
        <v>0.48299999999999998</v>
      </c>
      <c r="P16" s="46">
        <f>Tjenesteyting!P16</f>
        <v>0.53600000000000003</v>
      </c>
      <c r="Q16" s="46">
        <f>Tjenesteyting!Q16</f>
        <v>0.56100000000000005</v>
      </c>
      <c r="R16" s="46">
        <f>Tjenesteyting!R16</f>
        <v>0.53900000000000003</v>
      </c>
      <c r="S16" s="46">
        <f>Tjenesteyting!S16</f>
        <v>0.56999999999999995</v>
      </c>
      <c r="T16" s="46">
        <f>Tjenesteyting!T16</f>
        <v>0.57399999999999995</v>
      </c>
      <c r="U16" s="46">
        <f>Tjenesteyting!U16</f>
        <v>0.55800000000000005</v>
      </c>
      <c r="V16" s="46">
        <f>Tjenesteyting!V16</f>
        <v>0.55600000000000005</v>
      </c>
      <c r="W16" s="46">
        <f>Tjenesteyting!W16</f>
        <v>0.57399999999999995</v>
      </c>
      <c r="X16" s="46">
        <f>Tjenesteyting!X16</f>
        <v>0.56899999999999995</v>
      </c>
      <c r="Y16" s="46">
        <f>Tjenesteyting!Y16</f>
        <v>0.57899999999999996</v>
      </c>
      <c r="Z16" s="46">
        <f>Tjenesteyting!Z16</f>
        <v>0.59499999999999997</v>
      </c>
      <c r="AA16" s="46">
        <f>Tjenesteyting!AA16</f>
        <v>0.56399999999999995</v>
      </c>
      <c r="AB16" s="46">
        <f>Tjenesteyting!AB16</f>
        <v>0.52900000000000003</v>
      </c>
      <c r="AC16" s="46">
        <f>Tjenesteyting!AC16</f>
        <v>0.51200000000000001</v>
      </c>
      <c r="AD16" s="46">
        <f>Tjenesteyting!AD16</f>
        <v>0.46600000000000003</v>
      </c>
      <c r="AE16" s="46">
        <f>Tjenesteyting!AE16</f>
        <v>0.45500000000000002</v>
      </c>
      <c r="AF16" s="46">
        <f>Tjenesteyting!AF16</f>
        <v>0.441</v>
      </c>
      <c r="AG16" s="46">
        <f>Tjenesteyting!AG16</f>
        <v>0.439</v>
      </c>
      <c r="AH16" s="46">
        <f>Tjenesteyting!AH16</f>
        <v>0.42099999999999999</v>
      </c>
      <c r="AI16" s="46">
        <f>Tjenesteyting!AI16</f>
        <v>0.39800000000000002</v>
      </c>
      <c r="AJ16" s="46">
        <f>Tjenesteyting!AJ16</f>
        <v>0.4</v>
      </c>
      <c r="AK16" s="46">
        <f>Tjenesteyting!AK16</f>
        <v>0.4</v>
      </c>
      <c r="AL16" t="s">
        <v>183</v>
      </c>
      <c r="AM16" s="4" t="s">
        <v>182</v>
      </c>
    </row>
    <row r="17" spans="1:39" x14ac:dyDescent="0.25">
      <c r="A17" s="7" t="s">
        <v>207</v>
      </c>
      <c r="B17" s="46">
        <f>B6</f>
        <v>2.496</v>
      </c>
      <c r="C17" s="46">
        <f t="shared" ref="C17:AJ17" si="3">C6</f>
        <v>2.46</v>
      </c>
      <c r="D17" s="46">
        <f t="shared" si="3"/>
        <v>2.5739999999999998</v>
      </c>
      <c r="E17" s="46">
        <f t="shared" si="3"/>
        <v>2.6859999999999999</v>
      </c>
      <c r="F17" s="46">
        <f t="shared" si="3"/>
        <v>3.2759999999999998</v>
      </c>
      <c r="G17" s="46">
        <f t="shared" si="3"/>
        <v>3.73</v>
      </c>
      <c r="H17" s="46">
        <f t="shared" si="3"/>
        <v>3.875</v>
      </c>
      <c r="I17" s="46">
        <f t="shared" si="3"/>
        <v>3.93</v>
      </c>
      <c r="J17" s="46">
        <f t="shared" si="3"/>
        <v>3.8610000000000002</v>
      </c>
      <c r="K17" s="46">
        <f t="shared" si="3"/>
        <v>2.851</v>
      </c>
      <c r="L17" s="46">
        <f t="shared" si="3"/>
        <v>1.87</v>
      </c>
      <c r="M17" s="46">
        <f t="shared" si="3"/>
        <v>2.3919999999999999</v>
      </c>
      <c r="N17" s="46">
        <f t="shared" si="3"/>
        <v>3.0139999999999998</v>
      </c>
      <c r="O17" s="46">
        <f t="shared" si="3"/>
        <v>1.788</v>
      </c>
      <c r="P17" s="46">
        <f t="shared" si="3"/>
        <v>2.4649999999999999</v>
      </c>
      <c r="Q17" s="46">
        <f t="shared" si="3"/>
        <v>2.395</v>
      </c>
      <c r="R17" s="46">
        <f t="shared" si="3"/>
        <v>2.6219999999999999</v>
      </c>
      <c r="S17" s="46">
        <f t="shared" si="3"/>
        <v>2.9039999999999999</v>
      </c>
      <c r="T17" s="46">
        <f t="shared" si="3"/>
        <v>2.4940000000000002</v>
      </c>
      <c r="U17" s="46">
        <f t="shared" si="3"/>
        <v>2.6120000000000001</v>
      </c>
      <c r="V17" s="46">
        <f t="shared" si="3"/>
        <v>3.6840000000000002</v>
      </c>
      <c r="W17" s="46">
        <f t="shared" si="3"/>
        <v>3.415</v>
      </c>
      <c r="X17" s="46">
        <f t="shared" si="3"/>
        <v>3.2530000000000001</v>
      </c>
      <c r="Y17" s="46">
        <f t="shared" si="3"/>
        <v>3.5609999999999999</v>
      </c>
      <c r="Z17" s="46">
        <f t="shared" si="3"/>
        <v>3.6280000000000001</v>
      </c>
      <c r="AA17" s="46">
        <f t="shared" si="3"/>
        <v>3.6230000000000002</v>
      </c>
      <c r="AB17" s="46">
        <f t="shared" si="3"/>
        <v>4.5549999999999997</v>
      </c>
      <c r="AC17" s="46">
        <f t="shared" si="3"/>
        <v>4.2329999999999997</v>
      </c>
      <c r="AD17" s="46">
        <f t="shared" si="3"/>
        <v>4.3220000000000001</v>
      </c>
      <c r="AE17" s="46">
        <f t="shared" si="3"/>
        <v>4.5179999999999998</v>
      </c>
      <c r="AF17" s="46">
        <f t="shared" si="3"/>
        <v>4.6020000000000003</v>
      </c>
      <c r="AG17" s="46">
        <f t="shared" si="3"/>
        <v>4.8</v>
      </c>
      <c r="AH17" s="46">
        <f t="shared" si="3"/>
        <v>4.6479999999999997</v>
      </c>
      <c r="AI17" s="46">
        <f t="shared" si="3"/>
        <v>4.8550000000000004</v>
      </c>
      <c r="AJ17" s="46">
        <f t="shared" si="3"/>
        <v>4.74</v>
      </c>
      <c r="AK17" s="46">
        <f t="shared" ref="AK17" si="4">AK6</f>
        <v>4.4169999999999998</v>
      </c>
      <c r="AL17" s="32"/>
    </row>
    <row r="18" spans="1:39" x14ac:dyDescent="0.25"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32"/>
    </row>
    <row r="19" spans="1:39" s="7" customFormat="1" x14ac:dyDescent="0.25">
      <c r="A19" s="7" t="s">
        <v>206</v>
      </c>
      <c r="B19" s="47">
        <f>B13-B15-B17-B16</f>
        <v>62.865000000000002</v>
      </c>
      <c r="C19" s="47">
        <f t="shared" ref="C19:AK19" si="5">C13-C15-C17-C16</f>
        <v>64.338999999999999</v>
      </c>
      <c r="D19" s="47">
        <f t="shared" si="5"/>
        <v>64.439000000000007</v>
      </c>
      <c r="E19" s="47">
        <f t="shared" si="5"/>
        <v>64.73</v>
      </c>
      <c r="F19" s="47">
        <f t="shared" si="5"/>
        <v>65.7</v>
      </c>
      <c r="G19" s="47">
        <f t="shared" si="5"/>
        <v>66.379000000000005</v>
      </c>
      <c r="H19" s="47">
        <f t="shared" si="5"/>
        <v>71.260000000000005</v>
      </c>
      <c r="I19" s="47">
        <f t="shared" si="5"/>
        <v>69.661000000000001</v>
      </c>
      <c r="J19" s="47">
        <f t="shared" si="5"/>
        <v>69.902000000000015</v>
      </c>
      <c r="K19" s="47">
        <f t="shared" si="5"/>
        <v>71.212999999999994</v>
      </c>
      <c r="L19" s="47">
        <f t="shared" si="5"/>
        <v>67.510000000000005</v>
      </c>
      <c r="M19" s="47">
        <f t="shared" si="5"/>
        <v>72.452000000000012</v>
      </c>
      <c r="N19" s="47">
        <f t="shared" si="5"/>
        <v>72.542999999999992</v>
      </c>
      <c r="O19" s="47">
        <f t="shared" si="5"/>
        <v>69.588999999999999</v>
      </c>
      <c r="P19" s="47">
        <f t="shared" si="5"/>
        <v>69.447000000000003</v>
      </c>
      <c r="Q19" s="47">
        <f t="shared" si="5"/>
        <v>69.212000000000003</v>
      </c>
      <c r="R19" s="47">
        <f t="shared" si="5"/>
        <v>68.645999999999987</v>
      </c>
      <c r="S19" s="47">
        <f t="shared" si="5"/>
        <v>71.108999999999995</v>
      </c>
      <c r="T19" s="47">
        <f t="shared" si="5"/>
        <v>70.99499999999999</v>
      </c>
      <c r="U19" s="47">
        <f t="shared" si="5"/>
        <v>75.52300000000001</v>
      </c>
      <c r="V19" s="47">
        <f t="shared" si="5"/>
        <v>81.696000000000012</v>
      </c>
      <c r="W19" s="47">
        <f t="shared" si="5"/>
        <v>73.943999999999988</v>
      </c>
      <c r="X19" s="47">
        <f t="shared" si="5"/>
        <v>77.645999999999987</v>
      </c>
      <c r="Y19" s="47">
        <f t="shared" si="5"/>
        <v>77.652000000000001</v>
      </c>
      <c r="Z19" s="47">
        <f t="shared" si="5"/>
        <v>72.368000000000009</v>
      </c>
      <c r="AA19" s="47">
        <f t="shared" si="5"/>
        <v>74.464000000000013</v>
      </c>
      <c r="AB19" s="47">
        <f t="shared" si="5"/>
        <v>76.643000000000029</v>
      </c>
      <c r="AC19" s="47">
        <f t="shared" si="5"/>
        <v>77.139999999999986</v>
      </c>
      <c r="AD19" s="47">
        <f t="shared" si="5"/>
        <v>77.916000000000011</v>
      </c>
      <c r="AE19" s="47">
        <f t="shared" si="5"/>
        <v>75.995999999999995</v>
      </c>
      <c r="AF19" s="47">
        <f t="shared" si="5"/>
        <v>73.752999999999986</v>
      </c>
      <c r="AG19" s="47">
        <f t="shared" si="5"/>
        <v>77.77000000000001</v>
      </c>
      <c r="AH19" s="47">
        <f t="shared" si="5"/>
        <v>71.512000000000015</v>
      </c>
      <c r="AI19" s="47">
        <f t="shared" si="5"/>
        <v>74.076999999999998</v>
      </c>
      <c r="AJ19" s="47">
        <f t="shared" si="5"/>
        <v>74.169000000000011</v>
      </c>
      <c r="AK19" s="47">
        <f t="shared" si="5"/>
        <v>72.236999999999995</v>
      </c>
      <c r="AL19" t="s">
        <v>204</v>
      </c>
    </row>
    <row r="20" spans="1:39" x14ac:dyDescent="0.25"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M20" s="32"/>
    </row>
    <row r="21" spans="1:39" x14ac:dyDescent="0.25">
      <c r="AJ21" s="1"/>
      <c r="AK21" s="1"/>
    </row>
    <row r="22" spans="1:39" x14ac:dyDescent="0.25">
      <c r="AJ22" s="1"/>
      <c r="AK22" s="1"/>
    </row>
    <row r="23" spans="1:39" x14ac:dyDescent="0.25">
      <c r="AJ23" s="1"/>
      <c r="AK23" s="1"/>
    </row>
    <row r="24" spans="1:39" x14ac:dyDescent="0.25">
      <c r="AJ24" s="1"/>
      <c r="AK24" s="1"/>
    </row>
  </sheetData>
  <hyperlinks>
    <hyperlink ref="AM16" r:id="rId1" display="https://www.ssb.no/statbank/table/08311/tableViewLayout1/" xr:uid="{AFBE2832-1BE0-4374-AC92-677D6D969953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C3354-D728-4CE0-9BEC-CB01F697B8CE}">
  <dimension ref="A1:AK12"/>
  <sheetViews>
    <sheetView zoomScale="80" zoomScaleNormal="80" workbookViewId="0">
      <selection activeCell="AK42" sqref="AK42"/>
    </sheetView>
  </sheetViews>
  <sheetFormatPr baseColWidth="10" defaultColWidth="11.42578125" defaultRowHeight="15" x14ac:dyDescent="0.25"/>
  <cols>
    <col min="1" max="1" width="14.5703125" customWidth="1"/>
    <col min="2" max="31" width="5" bestFit="1" customWidth="1"/>
    <col min="32" max="32" width="5.5703125" customWidth="1"/>
    <col min="33" max="33" width="6" customWidth="1"/>
    <col min="34" max="34" width="6.42578125" customWidth="1"/>
    <col min="35" max="35" width="5.85546875" customWidth="1"/>
    <col min="36" max="36" width="6.42578125" customWidth="1"/>
    <col min="37" max="37" width="6.140625" customWidth="1"/>
  </cols>
  <sheetData>
    <row r="1" spans="1:37" ht="18.75" x14ac:dyDescent="0.3">
      <c r="A1" s="2" t="s">
        <v>88</v>
      </c>
    </row>
    <row r="3" spans="1:37" x14ac:dyDescent="0.25">
      <c r="A3" s="3" t="s">
        <v>84</v>
      </c>
      <c r="B3" s="6" t="s">
        <v>90</v>
      </c>
      <c r="E3" s="7" t="s">
        <v>91</v>
      </c>
    </row>
    <row r="5" spans="1:37" s="7" customFormat="1" x14ac:dyDescent="0.25">
      <c r="B5" s="7" t="s">
        <v>93</v>
      </c>
      <c r="C5" s="7" t="s">
        <v>94</v>
      </c>
      <c r="D5" s="7" t="s">
        <v>95</v>
      </c>
      <c r="E5" s="7" t="s">
        <v>96</v>
      </c>
      <c r="F5" s="7" t="s">
        <v>97</v>
      </c>
      <c r="G5" s="7" t="s">
        <v>98</v>
      </c>
      <c r="H5" s="7" t="s">
        <v>99</v>
      </c>
      <c r="I5" s="7" t="s">
        <v>100</v>
      </c>
      <c r="J5" s="7" t="s">
        <v>101</v>
      </c>
      <c r="K5" s="7" t="s">
        <v>102</v>
      </c>
      <c r="L5" s="7" t="s">
        <v>103</v>
      </c>
      <c r="M5" s="7" t="s">
        <v>104</v>
      </c>
      <c r="N5" s="7" t="s">
        <v>105</v>
      </c>
      <c r="O5" s="7" t="s">
        <v>106</v>
      </c>
      <c r="P5" s="7" t="s">
        <v>107</v>
      </c>
      <c r="Q5" s="7" t="s">
        <v>108</v>
      </c>
      <c r="R5" s="7" t="s">
        <v>109</v>
      </c>
      <c r="S5" s="7" t="s">
        <v>110</v>
      </c>
      <c r="T5" s="7" t="s">
        <v>111</v>
      </c>
      <c r="U5" s="7" t="s">
        <v>112</v>
      </c>
      <c r="V5" s="7" t="s">
        <v>113</v>
      </c>
      <c r="W5" s="7" t="s">
        <v>114</v>
      </c>
      <c r="X5" s="7" t="s">
        <v>115</v>
      </c>
      <c r="Y5" s="7" t="s">
        <v>116</v>
      </c>
      <c r="Z5" s="7" t="s">
        <v>117</v>
      </c>
      <c r="AA5" s="7" t="s">
        <v>118</v>
      </c>
      <c r="AB5" s="7" t="s">
        <v>119</v>
      </c>
      <c r="AC5" s="7" t="s">
        <v>120</v>
      </c>
      <c r="AD5" s="7" t="s">
        <v>121</v>
      </c>
      <c r="AE5" s="7" t="s">
        <v>122</v>
      </c>
      <c r="AF5" s="7" t="s">
        <v>130</v>
      </c>
      <c r="AG5" s="7">
        <v>2021</v>
      </c>
      <c r="AH5" s="7">
        <v>2022</v>
      </c>
      <c r="AI5" s="7">
        <v>2023</v>
      </c>
      <c r="AJ5" s="7">
        <f>AI5+1</f>
        <v>2024</v>
      </c>
      <c r="AK5" s="7">
        <f>AJ5+1</f>
        <v>2025</v>
      </c>
    </row>
    <row r="6" spans="1:37" x14ac:dyDescent="0.25">
      <c r="A6" s="7" t="s">
        <v>11</v>
      </c>
      <c r="B6" s="1">
        <v>1.359</v>
      </c>
      <c r="C6" s="1">
        <v>1.3420000000000001</v>
      </c>
      <c r="D6" s="1">
        <v>1.319</v>
      </c>
      <c r="E6" s="1">
        <v>1.3240000000000001</v>
      </c>
      <c r="F6" s="1">
        <v>1.196</v>
      </c>
      <c r="G6" s="1">
        <v>1.151</v>
      </c>
      <c r="H6" s="1">
        <v>1.165</v>
      </c>
      <c r="I6" s="1">
        <v>1.1120000000000001</v>
      </c>
      <c r="J6" s="1">
        <v>1.1839999999999999</v>
      </c>
      <c r="K6" s="1">
        <v>1.1459999999999999</v>
      </c>
      <c r="L6" s="1">
        <v>1.1200000000000001</v>
      </c>
      <c r="M6" s="1">
        <v>1.2989999999999999</v>
      </c>
      <c r="N6" s="1">
        <v>1.1579999999999999</v>
      </c>
      <c r="O6" s="1">
        <v>1.1819999999999999</v>
      </c>
      <c r="P6" s="1">
        <v>1.2170000000000001</v>
      </c>
      <c r="Q6" s="1">
        <v>1.3049999999999999</v>
      </c>
      <c r="R6" s="1">
        <v>1.2989999999999999</v>
      </c>
      <c r="S6" s="1">
        <v>1.302</v>
      </c>
      <c r="T6" s="1">
        <v>1.2889999999999999</v>
      </c>
      <c r="U6" s="1">
        <v>1.2949999999999999</v>
      </c>
      <c r="V6" s="1">
        <v>1.3859999999999999</v>
      </c>
      <c r="W6" s="1">
        <v>1.413</v>
      </c>
      <c r="X6" s="1">
        <v>1.4390000000000001</v>
      </c>
      <c r="Y6" s="1">
        <v>1.3959999999999999</v>
      </c>
      <c r="Z6" s="1">
        <v>1.292</v>
      </c>
      <c r="AA6" s="1">
        <v>1.3</v>
      </c>
      <c r="AB6" s="1">
        <v>1.327</v>
      </c>
      <c r="AC6" s="1">
        <v>1.3220000000000001</v>
      </c>
      <c r="AD6" s="1">
        <v>1.349</v>
      </c>
      <c r="AE6" s="1">
        <v>1.3640000000000001</v>
      </c>
      <c r="AF6" s="1">
        <v>1.4039999999999999</v>
      </c>
      <c r="AG6" s="1">
        <v>1.4610000000000001</v>
      </c>
      <c r="AH6" s="1">
        <v>1.4339999999999999</v>
      </c>
      <c r="AI6" s="1">
        <v>1.2290000000000001</v>
      </c>
      <c r="AJ6" s="1">
        <v>1.2170000000000001</v>
      </c>
      <c r="AK6" s="1">
        <v>1.2170000000000001</v>
      </c>
    </row>
    <row r="7" spans="1:37" x14ac:dyDescent="0.25">
      <c r="A7" s="7" t="s">
        <v>133</v>
      </c>
      <c r="B7" s="1">
        <v>0.59799999999999998</v>
      </c>
      <c r="C7" s="1">
        <v>0.54600000000000004</v>
      </c>
      <c r="D7" s="1">
        <v>0.47799999999999998</v>
      </c>
      <c r="E7" s="1">
        <v>0.46600000000000003</v>
      </c>
      <c r="F7" s="1">
        <v>0.45100000000000001</v>
      </c>
      <c r="G7" s="1">
        <v>0.435</v>
      </c>
      <c r="H7" s="1">
        <v>0.60799999999999998</v>
      </c>
      <c r="I7" s="1">
        <v>0.43</v>
      </c>
      <c r="J7" s="1">
        <v>0.46800000000000003</v>
      </c>
      <c r="K7" s="1">
        <v>0.45100000000000001</v>
      </c>
      <c r="L7" s="1">
        <v>0.253</v>
      </c>
      <c r="M7" s="1">
        <v>0.27400000000000002</v>
      </c>
      <c r="N7" s="1">
        <v>0.25700000000000001</v>
      </c>
      <c r="O7" s="1">
        <v>0.32300000000000001</v>
      </c>
      <c r="P7" s="1">
        <v>0.19800000000000001</v>
      </c>
      <c r="Q7" s="1">
        <v>0.13100000000000001</v>
      </c>
      <c r="R7" s="1">
        <v>0.13600000000000001</v>
      </c>
      <c r="S7" s="1">
        <v>0.11</v>
      </c>
      <c r="T7" s="1">
        <v>7.8E-2</v>
      </c>
      <c r="U7" s="1">
        <v>7.4999999999999997E-2</v>
      </c>
      <c r="V7" s="1">
        <v>6.0999999999999999E-2</v>
      </c>
      <c r="W7" s="1">
        <v>3.6999999999999998E-2</v>
      </c>
      <c r="X7" s="1">
        <v>2.1000000000000001E-2</v>
      </c>
      <c r="Y7" s="1">
        <v>1.7000000000000001E-2</v>
      </c>
      <c r="Z7" s="1">
        <v>8.9999999999999993E-3</v>
      </c>
      <c r="AA7" s="1">
        <v>5.0000000000000001E-3</v>
      </c>
      <c r="AB7" s="1">
        <v>5.0000000000000001E-3</v>
      </c>
      <c r="AC7" s="1">
        <v>4.0000000000000001E-3</v>
      </c>
      <c r="AD7" s="1">
        <v>4.0000000000000001E-3</v>
      </c>
      <c r="AE7" s="1">
        <v>4.0000000000000001E-3</v>
      </c>
      <c r="AF7" s="1">
        <v>2E-3</v>
      </c>
      <c r="AG7" s="1">
        <v>5.0000000000000001E-3</v>
      </c>
      <c r="AH7" s="1">
        <v>4.0000000000000001E-3</v>
      </c>
      <c r="AI7" s="1">
        <v>2E-3</v>
      </c>
      <c r="AJ7" s="1">
        <v>1E-3</v>
      </c>
      <c r="AK7" s="1">
        <v>5.0000000000000001E-3</v>
      </c>
    </row>
    <row r="8" spans="1:37" x14ac:dyDescent="0.25">
      <c r="A8" s="7" t="s">
        <v>12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0.03</v>
      </c>
      <c r="K8" s="1">
        <v>3.2000000000000001E-2</v>
      </c>
      <c r="L8" s="1">
        <v>3.5000000000000003E-2</v>
      </c>
      <c r="M8" s="1">
        <v>3.9E-2</v>
      </c>
      <c r="N8" s="1">
        <v>4.2000000000000003E-2</v>
      </c>
      <c r="O8" s="1">
        <v>4.9000000000000002E-2</v>
      </c>
      <c r="P8" s="1">
        <v>0.11700000000000001</v>
      </c>
      <c r="Q8" s="1">
        <v>0.23599999999999999</v>
      </c>
      <c r="R8" s="1">
        <v>0.253</v>
      </c>
      <c r="S8" s="1">
        <v>0.28399999999999997</v>
      </c>
      <c r="T8" s="1">
        <v>0.28599999999999998</v>
      </c>
      <c r="U8" s="1">
        <v>0.312</v>
      </c>
      <c r="V8" s="1">
        <v>0.56200000000000006</v>
      </c>
      <c r="W8" s="1">
        <v>0.375</v>
      </c>
      <c r="X8" s="1">
        <v>0.34200000000000003</v>
      </c>
      <c r="Y8" s="1">
        <v>0.433</v>
      </c>
      <c r="Z8" s="1">
        <v>0.41599999999999998</v>
      </c>
      <c r="AA8" s="1">
        <v>0.35199999999999998</v>
      </c>
      <c r="AB8" s="1">
        <v>0.45600000000000002</v>
      </c>
      <c r="AC8" s="1">
        <v>0.39600000000000002</v>
      </c>
      <c r="AD8" s="1">
        <v>0.38900000000000001</v>
      </c>
      <c r="AE8" s="1">
        <v>0.36399999999999999</v>
      </c>
      <c r="AF8" s="1">
        <v>0.35399999999999998</v>
      </c>
      <c r="AG8" s="1">
        <v>0.42099999999999999</v>
      </c>
      <c r="AH8" s="1">
        <v>0.27500000000000002</v>
      </c>
      <c r="AI8" s="1">
        <v>0.40300000000000002</v>
      </c>
      <c r="AJ8" s="1">
        <v>0.313</v>
      </c>
      <c r="AK8" s="1">
        <v>0.222</v>
      </c>
    </row>
    <row r="9" spans="1:37" x14ac:dyDescent="0.25">
      <c r="A9" s="7" t="s">
        <v>127</v>
      </c>
      <c r="B9" s="1">
        <v>0.68</v>
      </c>
      <c r="C9" s="1">
        <v>0.66200000000000003</v>
      </c>
      <c r="D9" s="1">
        <v>0.67800000000000005</v>
      </c>
      <c r="E9" s="1">
        <v>1.5029999999999999</v>
      </c>
      <c r="F9" s="1">
        <v>1.538</v>
      </c>
      <c r="G9" s="1">
        <v>1.347</v>
      </c>
      <c r="H9" s="1">
        <v>1.159</v>
      </c>
      <c r="I9" s="1">
        <v>1.087</v>
      </c>
      <c r="J9" s="1">
        <v>1.8169999999999999</v>
      </c>
      <c r="K9" s="1">
        <v>1.8260000000000001</v>
      </c>
      <c r="L9" s="1">
        <v>1.9750000000000001</v>
      </c>
      <c r="M9" s="1">
        <v>2.097</v>
      </c>
      <c r="N9" s="1">
        <v>1.98</v>
      </c>
      <c r="O9" s="1">
        <v>1.7789999999999999</v>
      </c>
      <c r="P9" s="1">
        <v>1.9590000000000001</v>
      </c>
      <c r="Q9" s="1">
        <v>1.9850000000000001</v>
      </c>
      <c r="R9" s="1">
        <v>1.9</v>
      </c>
      <c r="S9" s="1">
        <v>1.9359999999999999</v>
      </c>
      <c r="T9" s="1">
        <v>1.958</v>
      </c>
      <c r="U9" s="1">
        <v>1.9319999999999999</v>
      </c>
      <c r="V9" s="1">
        <v>1.9510000000000001</v>
      </c>
      <c r="W9" s="1">
        <v>1.786</v>
      </c>
      <c r="X9" s="1">
        <v>1.8879999999999999</v>
      </c>
      <c r="Y9" s="1">
        <v>1.857</v>
      </c>
      <c r="Z9" s="1">
        <v>1.74</v>
      </c>
      <c r="AA9" s="1">
        <v>1.7989999999999999</v>
      </c>
      <c r="AB9" s="1">
        <v>1.855</v>
      </c>
      <c r="AC9" s="1">
        <v>1.958</v>
      </c>
      <c r="AD9" s="1">
        <v>2.0219999999999998</v>
      </c>
      <c r="AE9" s="1">
        <v>2.0609999999999999</v>
      </c>
      <c r="AF9" s="1">
        <v>2.161</v>
      </c>
      <c r="AG9" s="1">
        <v>2.2170000000000001</v>
      </c>
      <c r="AH9" s="1">
        <v>2.0609999999999999</v>
      </c>
      <c r="AI9" s="1">
        <v>2.1379999999999999</v>
      </c>
      <c r="AJ9" s="1">
        <v>2.2400000000000002</v>
      </c>
      <c r="AK9" s="1">
        <v>2.2869999999999999</v>
      </c>
    </row>
    <row r="10" spans="1:37" x14ac:dyDescent="0.25">
      <c r="A10" s="7" t="s">
        <v>170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1E-3</v>
      </c>
      <c r="T10" s="1">
        <v>1E-3</v>
      </c>
      <c r="U10" s="1">
        <v>2E-3</v>
      </c>
      <c r="V10" s="1">
        <v>1E-3</v>
      </c>
      <c r="W10" s="1">
        <v>1E-3</v>
      </c>
      <c r="X10" s="1">
        <v>1E-3</v>
      </c>
      <c r="Y10" s="1">
        <v>1E-3</v>
      </c>
      <c r="Z10" s="1">
        <v>1E-3</v>
      </c>
      <c r="AA10" s="1">
        <v>1E-3</v>
      </c>
      <c r="AB10" s="1">
        <v>1E-3</v>
      </c>
      <c r="AC10" s="1">
        <v>1E-3</v>
      </c>
      <c r="AD10" s="1">
        <v>1E-3</v>
      </c>
      <c r="AE10" s="1">
        <v>3.0000000000000001E-3</v>
      </c>
      <c r="AF10" s="1">
        <v>2E-3</v>
      </c>
      <c r="AG10" s="1">
        <v>2E-3</v>
      </c>
      <c r="AH10" s="1">
        <v>5.0000000000000001E-3</v>
      </c>
      <c r="AI10" s="1">
        <v>0.17100000000000001</v>
      </c>
      <c r="AJ10" s="1">
        <v>0.16800000000000001</v>
      </c>
      <c r="AK10" s="1">
        <v>0.16600000000000001</v>
      </c>
    </row>
    <row r="11" spans="1:37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7" s="7" customFormat="1" x14ac:dyDescent="0.25">
      <c r="A12" s="7" t="s">
        <v>128</v>
      </c>
      <c r="B12" s="23">
        <f t="shared" ref="B12:AK12" si="0">SUM(B6:B10)</f>
        <v>2.637</v>
      </c>
      <c r="C12" s="23">
        <f t="shared" si="0"/>
        <v>2.5500000000000003</v>
      </c>
      <c r="D12" s="23">
        <f t="shared" si="0"/>
        <v>2.4750000000000001</v>
      </c>
      <c r="E12" s="23">
        <f t="shared" si="0"/>
        <v>3.2930000000000001</v>
      </c>
      <c r="F12" s="23">
        <f t="shared" si="0"/>
        <v>3.1850000000000001</v>
      </c>
      <c r="G12" s="23">
        <f t="shared" si="0"/>
        <v>2.9329999999999998</v>
      </c>
      <c r="H12" s="23">
        <f t="shared" si="0"/>
        <v>2.9320000000000004</v>
      </c>
      <c r="I12" s="23">
        <f t="shared" si="0"/>
        <v>2.629</v>
      </c>
      <c r="J12" s="23">
        <f t="shared" si="0"/>
        <v>3.4989999999999997</v>
      </c>
      <c r="K12" s="23">
        <f t="shared" si="0"/>
        <v>3.4550000000000001</v>
      </c>
      <c r="L12" s="23">
        <f t="shared" si="0"/>
        <v>3.383</v>
      </c>
      <c r="M12" s="23">
        <f t="shared" si="0"/>
        <v>3.7089999999999996</v>
      </c>
      <c r="N12" s="23">
        <f t="shared" si="0"/>
        <v>3.4370000000000003</v>
      </c>
      <c r="O12" s="23">
        <f t="shared" si="0"/>
        <v>3.3329999999999997</v>
      </c>
      <c r="P12" s="23">
        <f t="shared" si="0"/>
        <v>3.4910000000000001</v>
      </c>
      <c r="Q12" s="23">
        <f t="shared" si="0"/>
        <v>3.657</v>
      </c>
      <c r="R12" s="23">
        <f t="shared" si="0"/>
        <v>3.5880000000000001</v>
      </c>
      <c r="S12" s="23">
        <f t="shared" si="0"/>
        <v>3.633</v>
      </c>
      <c r="T12" s="23">
        <f t="shared" si="0"/>
        <v>3.6119999999999997</v>
      </c>
      <c r="U12" s="23">
        <f t="shared" si="0"/>
        <v>3.6159999999999997</v>
      </c>
      <c r="V12" s="23">
        <f t="shared" si="0"/>
        <v>3.9609999999999999</v>
      </c>
      <c r="W12" s="23">
        <f t="shared" si="0"/>
        <v>3.6119999999999997</v>
      </c>
      <c r="X12" s="23">
        <f t="shared" si="0"/>
        <v>3.6909999999999998</v>
      </c>
      <c r="Y12" s="23">
        <f t="shared" si="0"/>
        <v>3.7039999999999997</v>
      </c>
      <c r="Z12" s="23">
        <f t="shared" si="0"/>
        <v>3.4579999999999997</v>
      </c>
      <c r="AA12" s="23">
        <f t="shared" si="0"/>
        <v>3.4569999999999999</v>
      </c>
      <c r="AB12" s="23">
        <f t="shared" si="0"/>
        <v>3.6439999999999997</v>
      </c>
      <c r="AC12" s="23">
        <f t="shared" si="0"/>
        <v>3.6809999999999996</v>
      </c>
      <c r="AD12" s="23">
        <f t="shared" si="0"/>
        <v>3.7649999999999997</v>
      </c>
      <c r="AE12" s="23">
        <f t="shared" si="0"/>
        <v>3.7960000000000003</v>
      </c>
      <c r="AF12" s="23">
        <f t="shared" si="0"/>
        <v>3.9229999999999996</v>
      </c>
      <c r="AG12" s="23">
        <f t="shared" si="0"/>
        <v>4.1059999999999999</v>
      </c>
      <c r="AH12" s="23">
        <f t="shared" si="0"/>
        <v>3.7789999999999999</v>
      </c>
      <c r="AI12" s="23">
        <f t="shared" si="0"/>
        <v>3.9430000000000001</v>
      </c>
      <c r="AJ12" s="23">
        <f t="shared" si="0"/>
        <v>3.9390000000000001</v>
      </c>
      <c r="AK12" s="23">
        <f t="shared" si="0"/>
        <v>3.8969999999999998</v>
      </c>
    </row>
  </sheetData>
  <phoneticPr fontId="8" type="noConversion"/>
  <pageMargins left="0.7" right="0.7" top="0.75" bottom="0.75" header="0.3" footer="0.3"/>
  <pageSetup paperSize="9" orientation="portrait" r:id="rId1"/>
  <headerFooter>
    <oddHeader>&amp;R&amp;"Aptos"&amp;20&amp;KFF0000 Internt&amp;1#_x000D_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22E1-A591-459F-8154-1AA76873A44E}">
  <dimension ref="A1:AK11"/>
  <sheetViews>
    <sheetView zoomScale="80" zoomScaleNormal="80" workbookViewId="0">
      <selection activeCell="A8" sqref="A8:XFD8"/>
    </sheetView>
  </sheetViews>
  <sheetFormatPr baseColWidth="10" defaultColWidth="11.42578125" defaultRowHeight="15" x14ac:dyDescent="0.25"/>
  <cols>
    <col min="1" max="1" width="16.42578125" style="7" customWidth="1"/>
    <col min="2" max="31" width="5" bestFit="1" customWidth="1"/>
    <col min="32" max="32" width="5.5703125" customWidth="1"/>
    <col min="33" max="33" width="6.42578125" customWidth="1"/>
    <col min="34" max="34" width="6" customWidth="1"/>
    <col min="35" max="35" width="6.5703125" customWidth="1"/>
    <col min="36" max="36" width="7" customWidth="1"/>
    <col min="37" max="37" width="7.140625" customWidth="1"/>
  </cols>
  <sheetData>
    <row r="1" spans="1:37" ht="18.75" x14ac:dyDescent="0.3">
      <c r="A1" s="2" t="s">
        <v>88</v>
      </c>
    </row>
    <row r="3" spans="1:37" x14ac:dyDescent="0.25">
      <c r="A3" s="3" t="s">
        <v>85</v>
      </c>
      <c r="B3" s="6" t="s">
        <v>90</v>
      </c>
      <c r="E3" s="7" t="s">
        <v>91</v>
      </c>
    </row>
    <row r="5" spans="1:37" s="7" customFormat="1" x14ac:dyDescent="0.25">
      <c r="B5" s="7" t="s">
        <v>93</v>
      </c>
      <c r="C5" s="7" t="s">
        <v>94</v>
      </c>
      <c r="D5" s="7" t="s">
        <v>95</v>
      </c>
      <c r="E5" s="7" t="s">
        <v>96</v>
      </c>
      <c r="F5" s="7" t="s">
        <v>97</v>
      </c>
      <c r="G5" s="7" t="s">
        <v>98</v>
      </c>
      <c r="H5" s="7" t="s">
        <v>99</v>
      </c>
      <c r="I5" s="7" t="s">
        <v>100</v>
      </c>
      <c r="J5" s="7" t="s">
        <v>101</v>
      </c>
      <c r="K5" s="7" t="s">
        <v>102</v>
      </c>
      <c r="L5" s="7" t="s">
        <v>103</v>
      </c>
      <c r="M5" s="7" t="s">
        <v>104</v>
      </c>
      <c r="N5" s="7" t="s">
        <v>105</v>
      </c>
      <c r="O5" s="7" t="s">
        <v>106</v>
      </c>
      <c r="P5" s="7" t="s">
        <v>107</v>
      </c>
      <c r="Q5" s="7" t="s">
        <v>108</v>
      </c>
      <c r="R5" s="7" t="s">
        <v>109</v>
      </c>
      <c r="S5" s="7" t="s">
        <v>110</v>
      </c>
      <c r="T5" s="7" t="s">
        <v>111</v>
      </c>
      <c r="U5" s="7" t="s">
        <v>112</v>
      </c>
      <c r="V5" s="7" t="s">
        <v>113</v>
      </c>
      <c r="W5" s="7" t="s">
        <v>114</v>
      </c>
      <c r="X5" s="7" t="s">
        <v>115</v>
      </c>
      <c r="Y5" s="7" t="s">
        <v>116</v>
      </c>
      <c r="Z5" s="7" t="s">
        <v>117</v>
      </c>
      <c r="AA5" s="7" t="s">
        <v>118</v>
      </c>
      <c r="AB5" s="7" t="s">
        <v>119</v>
      </c>
      <c r="AC5" s="7" t="s">
        <v>120</v>
      </c>
      <c r="AD5" s="7" t="s">
        <v>121</v>
      </c>
      <c r="AE5" s="7" t="s">
        <v>122</v>
      </c>
      <c r="AF5" s="7" t="s">
        <v>130</v>
      </c>
      <c r="AG5" s="7">
        <v>2021</v>
      </c>
      <c r="AH5" s="7">
        <v>2022</v>
      </c>
      <c r="AI5" s="7">
        <v>2023</v>
      </c>
      <c r="AJ5" s="7">
        <f>AI5+1</f>
        <v>2024</v>
      </c>
      <c r="AK5" s="7">
        <f>AJ5+1</f>
        <v>2025</v>
      </c>
    </row>
    <row r="6" spans="1:37" x14ac:dyDescent="0.25">
      <c r="A6" s="7" t="s">
        <v>11</v>
      </c>
      <c r="B6" s="1">
        <v>2.6459999999999999</v>
      </c>
      <c r="C6" s="1">
        <v>2.5150000000000001</v>
      </c>
      <c r="D6" s="1">
        <v>2.6240000000000001</v>
      </c>
      <c r="E6" s="1">
        <v>2.754</v>
      </c>
      <c r="F6" s="1">
        <v>2.7559999999999998</v>
      </c>
      <c r="G6" s="1">
        <v>2.371</v>
      </c>
      <c r="H6" s="1">
        <v>2.7349999999999999</v>
      </c>
      <c r="I6" s="1">
        <v>2.89</v>
      </c>
      <c r="J6" s="1">
        <v>3.206</v>
      </c>
      <c r="K6" s="1">
        <v>3.5310000000000001</v>
      </c>
      <c r="L6" s="1">
        <v>3.5230000000000001</v>
      </c>
      <c r="M6" s="1">
        <v>3.532</v>
      </c>
      <c r="N6" s="1">
        <v>3.532</v>
      </c>
      <c r="O6" s="1">
        <v>2.774</v>
      </c>
      <c r="P6" s="1">
        <v>2.6070000000000002</v>
      </c>
      <c r="Q6" s="1">
        <v>2.3450000000000002</v>
      </c>
      <c r="R6" s="1">
        <v>2.411</v>
      </c>
      <c r="S6" s="1">
        <v>2.3719999999999999</v>
      </c>
      <c r="T6" s="1">
        <v>2.3210000000000002</v>
      </c>
      <c r="U6" s="1">
        <v>2.4969999999999999</v>
      </c>
      <c r="V6" s="1">
        <v>2.0369999999999999</v>
      </c>
      <c r="W6" s="1">
        <v>1.863</v>
      </c>
      <c r="X6" s="1">
        <v>1.9410000000000001</v>
      </c>
      <c r="Y6" s="1">
        <v>1.8260000000000001</v>
      </c>
      <c r="Z6" s="1">
        <v>2.077</v>
      </c>
      <c r="AA6" s="1">
        <v>2.2109999999999999</v>
      </c>
      <c r="AB6" s="1">
        <v>2.3690000000000002</v>
      </c>
      <c r="AC6" s="1">
        <v>2.7170000000000001</v>
      </c>
      <c r="AD6" s="1">
        <v>2.97</v>
      </c>
      <c r="AE6" s="1">
        <v>2.8839999999999999</v>
      </c>
      <c r="AF6" s="1">
        <v>3.165</v>
      </c>
      <c r="AG6" s="1">
        <v>3.3719999999999999</v>
      </c>
      <c r="AH6" s="1">
        <v>3.222</v>
      </c>
      <c r="AI6" s="1">
        <v>3.9340000000000002</v>
      </c>
      <c r="AJ6" s="1">
        <v>3.4870000000000001</v>
      </c>
      <c r="AK6" s="1">
        <v>3.633</v>
      </c>
    </row>
    <row r="7" spans="1:37" x14ac:dyDescent="0.25">
      <c r="A7" s="7" t="s">
        <v>133</v>
      </c>
      <c r="B7" s="1">
        <v>0.23799999999999999</v>
      </c>
      <c r="C7" s="1">
        <v>0.26600000000000001</v>
      </c>
      <c r="D7" s="1">
        <v>0.34</v>
      </c>
      <c r="E7" s="1">
        <v>0.33</v>
      </c>
      <c r="F7" s="1">
        <v>0.39900000000000002</v>
      </c>
      <c r="G7" s="1">
        <v>0.42799999999999999</v>
      </c>
      <c r="H7" s="1">
        <v>0.50900000000000001</v>
      </c>
      <c r="I7" s="1">
        <v>0.46500000000000002</v>
      </c>
      <c r="J7" s="1">
        <v>0.52900000000000003</v>
      </c>
      <c r="K7" s="1">
        <v>0.57299999999999995</v>
      </c>
      <c r="L7" s="1">
        <v>0.45200000000000001</v>
      </c>
      <c r="M7" s="1">
        <v>0.51700000000000002</v>
      </c>
      <c r="N7" s="1">
        <v>0.496</v>
      </c>
      <c r="O7" s="1">
        <v>0.505</v>
      </c>
      <c r="P7" s="1">
        <v>0.58699999999999997</v>
      </c>
      <c r="Q7" s="1">
        <v>0.48499999999999999</v>
      </c>
      <c r="R7" s="1">
        <v>0.496</v>
      </c>
      <c r="S7" s="1">
        <v>0.50700000000000001</v>
      </c>
      <c r="T7" s="1">
        <v>0.47199999999999998</v>
      </c>
      <c r="U7" s="1">
        <v>0.57499999999999996</v>
      </c>
      <c r="V7" s="1">
        <v>0.48399999999999999</v>
      </c>
      <c r="W7" s="1">
        <v>0.41</v>
      </c>
      <c r="X7" s="1">
        <v>0.39500000000000002</v>
      </c>
      <c r="Y7" s="1">
        <v>0.29199999999999998</v>
      </c>
      <c r="Z7" s="1">
        <v>0.222</v>
      </c>
      <c r="AA7" s="1">
        <v>0.13600000000000001</v>
      </c>
      <c r="AB7" s="1">
        <v>8.5999999999999993E-2</v>
      </c>
      <c r="AC7" s="1">
        <v>0.04</v>
      </c>
      <c r="AD7" s="1">
        <v>8.9999999999999993E-3</v>
      </c>
      <c r="AE7" s="1">
        <v>3.0000000000000001E-3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3.0000000000000001E-3</v>
      </c>
    </row>
    <row r="8" spans="1:37" x14ac:dyDescent="0.25">
      <c r="A8" s="7" t="s">
        <v>127</v>
      </c>
      <c r="B8" s="1">
        <v>0</v>
      </c>
      <c r="C8" s="1">
        <v>0</v>
      </c>
      <c r="D8" s="1">
        <v>0</v>
      </c>
      <c r="E8" s="1">
        <v>6.6000000000000003E-2</v>
      </c>
      <c r="F8" s="1">
        <v>7.2999999999999995E-2</v>
      </c>
      <c r="G8" s="1">
        <v>8.7999999999999995E-2</v>
      </c>
      <c r="H8" s="1">
        <v>8.8999999999999996E-2</v>
      </c>
      <c r="I8" s="1">
        <v>0.114</v>
      </c>
      <c r="J8" s="1">
        <v>0.13600000000000001</v>
      </c>
      <c r="K8" s="1">
        <v>0.13800000000000001</v>
      </c>
      <c r="L8" s="1">
        <v>0.13700000000000001</v>
      </c>
      <c r="M8" s="1">
        <v>0.13600000000000001</v>
      </c>
      <c r="N8" s="1">
        <v>0.13600000000000001</v>
      </c>
      <c r="O8" s="1">
        <v>0.13600000000000001</v>
      </c>
      <c r="P8" s="1">
        <v>0.13600000000000001</v>
      </c>
      <c r="Q8" s="1">
        <v>0.156</v>
      </c>
      <c r="R8" s="1">
        <v>0.14899999999999999</v>
      </c>
      <c r="S8" s="1">
        <v>0.14699999999999999</v>
      </c>
      <c r="T8" s="1">
        <v>0.17799999999999999</v>
      </c>
      <c r="U8" s="1">
        <v>0.20100000000000001</v>
      </c>
      <c r="V8" s="1">
        <v>0.217</v>
      </c>
      <c r="W8" s="1">
        <v>0.19800000000000001</v>
      </c>
      <c r="X8" s="1">
        <v>0.21</v>
      </c>
      <c r="Y8" s="1">
        <v>0.20599999999999999</v>
      </c>
      <c r="Z8" s="1">
        <v>0.193</v>
      </c>
      <c r="AA8" s="1">
        <v>0.2</v>
      </c>
      <c r="AB8" s="1">
        <v>0.20599999999999999</v>
      </c>
      <c r="AC8" s="1">
        <v>0.218</v>
      </c>
      <c r="AD8" s="1">
        <v>0.22500000000000001</v>
      </c>
      <c r="AE8" s="1">
        <v>0.22900000000000001</v>
      </c>
      <c r="AF8" s="1">
        <v>0.24</v>
      </c>
      <c r="AG8" s="1">
        <v>0.246</v>
      </c>
      <c r="AH8" s="1">
        <v>0.22900000000000001</v>
      </c>
      <c r="AI8" s="1">
        <v>0.23799999999999999</v>
      </c>
      <c r="AJ8" s="1">
        <v>0.249</v>
      </c>
      <c r="AK8" s="1">
        <v>0.254</v>
      </c>
    </row>
    <row r="9" spans="1:37" x14ac:dyDescent="0.25">
      <c r="A9" s="7" t="s">
        <v>170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>
        <v>0</v>
      </c>
      <c r="AG9">
        <v>0</v>
      </c>
      <c r="AH9">
        <v>0</v>
      </c>
      <c r="AI9" s="1">
        <v>7.1999999999999995E-2</v>
      </c>
      <c r="AJ9" s="1">
        <v>0.159</v>
      </c>
      <c r="AK9" s="1">
        <v>0.17100000000000001</v>
      </c>
    </row>
    <row r="10" spans="1:37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7" s="7" customFormat="1" x14ac:dyDescent="0.25">
      <c r="A11" s="7" t="s">
        <v>128</v>
      </c>
      <c r="B11" s="23">
        <f>SUM(B6:B9)</f>
        <v>2.8839999999999999</v>
      </c>
      <c r="C11" s="23">
        <f t="shared" ref="C11:AK11" si="0">SUM(C6:C9)</f>
        <v>2.7810000000000001</v>
      </c>
      <c r="D11" s="23">
        <f t="shared" si="0"/>
        <v>2.964</v>
      </c>
      <c r="E11" s="23">
        <f t="shared" si="0"/>
        <v>3.15</v>
      </c>
      <c r="F11" s="23">
        <f t="shared" si="0"/>
        <v>3.2279999999999998</v>
      </c>
      <c r="G11" s="23">
        <f t="shared" si="0"/>
        <v>2.887</v>
      </c>
      <c r="H11" s="23">
        <f t="shared" si="0"/>
        <v>3.3329999999999997</v>
      </c>
      <c r="I11" s="23">
        <f t="shared" si="0"/>
        <v>3.4689999999999999</v>
      </c>
      <c r="J11" s="23">
        <f t="shared" si="0"/>
        <v>3.871</v>
      </c>
      <c r="K11" s="23">
        <f t="shared" si="0"/>
        <v>4.242</v>
      </c>
      <c r="L11" s="23">
        <f t="shared" si="0"/>
        <v>4.1120000000000001</v>
      </c>
      <c r="M11" s="23">
        <f t="shared" si="0"/>
        <v>4.1850000000000005</v>
      </c>
      <c r="N11" s="23">
        <f t="shared" si="0"/>
        <v>4.1640000000000006</v>
      </c>
      <c r="O11" s="23">
        <f t="shared" si="0"/>
        <v>3.415</v>
      </c>
      <c r="P11" s="23">
        <f t="shared" si="0"/>
        <v>3.33</v>
      </c>
      <c r="Q11" s="23">
        <f t="shared" si="0"/>
        <v>2.9860000000000002</v>
      </c>
      <c r="R11" s="23">
        <f t="shared" si="0"/>
        <v>3.056</v>
      </c>
      <c r="S11" s="23">
        <f t="shared" si="0"/>
        <v>3.0259999999999998</v>
      </c>
      <c r="T11" s="23">
        <f t="shared" si="0"/>
        <v>2.9710000000000001</v>
      </c>
      <c r="U11" s="23">
        <f t="shared" si="0"/>
        <v>3.2730000000000001</v>
      </c>
      <c r="V11" s="23">
        <f t="shared" si="0"/>
        <v>2.738</v>
      </c>
      <c r="W11" s="23">
        <f t="shared" si="0"/>
        <v>2.4710000000000001</v>
      </c>
      <c r="X11" s="23">
        <f t="shared" si="0"/>
        <v>2.5460000000000003</v>
      </c>
      <c r="Y11" s="23">
        <f t="shared" si="0"/>
        <v>2.3239999999999998</v>
      </c>
      <c r="Z11" s="23">
        <f t="shared" si="0"/>
        <v>2.492</v>
      </c>
      <c r="AA11" s="23">
        <f t="shared" si="0"/>
        <v>2.5470000000000002</v>
      </c>
      <c r="AB11" s="23">
        <f t="shared" si="0"/>
        <v>2.661</v>
      </c>
      <c r="AC11" s="23">
        <f t="shared" si="0"/>
        <v>2.9750000000000001</v>
      </c>
      <c r="AD11" s="23">
        <f t="shared" si="0"/>
        <v>3.2040000000000002</v>
      </c>
      <c r="AE11" s="23">
        <f t="shared" si="0"/>
        <v>3.1160000000000001</v>
      </c>
      <c r="AF11" s="23">
        <f t="shared" si="0"/>
        <v>3.4050000000000002</v>
      </c>
      <c r="AG11" s="23">
        <f t="shared" si="0"/>
        <v>3.6179999999999999</v>
      </c>
      <c r="AH11" s="23">
        <f t="shared" si="0"/>
        <v>3.4510000000000001</v>
      </c>
      <c r="AI11" s="23">
        <f t="shared" si="0"/>
        <v>4.2440000000000007</v>
      </c>
      <c r="AJ11" s="23">
        <f t="shared" si="0"/>
        <v>3.895</v>
      </c>
      <c r="AK11" s="23">
        <f t="shared" si="0"/>
        <v>4.0609999999999999</v>
      </c>
    </row>
  </sheetData>
  <phoneticPr fontId="8" type="noConversion"/>
  <pageMargins left="0.7" right="0.7" top="0.75" bottom="0.75" header="0.3" footer="0.3"/>
  <pageSetup paperSize="9" orientation="portrait" r:id="rId1"/>
  <headerFooter>
    <oddHeader>&amp;R&amp;"Aptos"&amp;20&amp;KFF0000 Internt&amp;1#_x000D_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08288-3E50-4F52-A2A1-FD73427D5D51}">
  <dimension ref="A1:AL68"/>
  <sheetViews>
    <sheetView zoomScale="80" zoomScaleNormal="80" workbookViewId="0">
      <selection activeCell="A22" sqref="A22"/>
    </sheetView>
  </sheetViews>
  <sheetFormatPr baseColWidth="10" defaultColWidth="9.140625" defaultRowHeight="15" x14ac:dyDescent="0.25"/>
  <cols>
    <col min="1" max="1" width="35.42578125" customWidth="1"/>
  </cols>
  <sheetData>
    <row r="1" spans="1:38" ht="18.75" x14ac:dyDescent="0.3">
      <c r="A1" s="2" t="s">
        <v>234</v>
      </c>
      <c r="I1" t="s">
        <v>140</v>
      </c>
      <c r="J1" s="4" t="s">
        <v>283</v>
      </c>
    </row>
    <row r="3" spans="1:38" x14ac:dyDescent="0.25">
      <c r="B3" s="6" t="s">
        <v>118</v>
      </c>
      <c r="C3" s="6" t="s">
        <v>119</v>
      </c>
      <c r="D3" s="6" t="s">
        <v>120</v>
      </c>
      <c r="E3" s="6" t="s">
        <v>121</v>
      </c>
      <c r="F3" s="6" t="s">
        <v>122</v>
      </c>
      <c r="G3" s="6" t="s">
        <v>130</v>
      </c>
      <c r="H3" s="6" t="s">
        <v>142</v>
      </c>
      <c r="I3" s="6" t="s">
        <v>143</v>
      </c>
      <c r="J3" s="6" t="s">
        <v>185</v>
      </c>
      <c r="K3" s="6" t="s">
        <v>210</v>
      </c>
      <c r="AC3" s="6" t="s">
        <v>118</v>
      </c>
      <c r="AD3" s="6" t="s">
        <v>119</v>
      </c>
      <c r="AE3" s="6" t="s">
        <v>120</v>
      </c>
      <c r="AF3" s="6" t="s">
        <v>121</v>
      </c>
      <c r="AG3" s="6" t="s">
        <v>122</v>
      </c>
      <c r="AH3" s="6" t="s">
        <v>130</v>
      </c>
      <c r="AI3" s="6" t="s">
        <v>142</v>
      </c>
      <c r="AJ3" s="6" t="s">
        <v>143</v>
      </c>
      <c r="AK3" s="6" t="s">
        <v>185</v>
      </c>
      <c r="AL3" s="6" t="s">
        <v>210</v>
      </c>
    </row>
    <row r="4" spans="1:38" x14ac:dyDescent="0.25">
      <c r="A4" s="6" t="s">
        <v>235</v>
      </c>
      <c r="B4" s="5">
        <v>137547</v>
      </c>
      <c r="C4" s="5">
        <v>139464</v>
      </c>
      <c r="D4" s="5">
        <v>140048</v>
      </c>
      <c r="E4" s="5">
        <v>145318</v>
      </c>
      <c r="F4" s="5">
        <v>148496</v>
      </c>
      <c r="G4" s="5">
        <v>151490</v>
      </c>
      <c r="H4" s="5">
        <v>159025</v>
      </c>
      <c r="I4" s="5">
        <v>159713</v>
      </c>
      <c r="J4" s="5">
        <v>158370</v>
      </c>
      <c r="K4" s="5">
        <v>159494</v>
      </c>
      <c r="AB4" s="71" t="s">
        <v>321</v>
      </c>
      <c r="AC4" s="72">
        <v>68.5</v>
      </c>
      <c r="AD4" s="72">
        <v>69.2</v>
      </c>
      <c r="AE4" s="72">
        <v>70</v>
      </c>
      <c r="AF4" s="72">
        <v>71.599999999999994</v>
      </c>
      <c r="AG4" s="72">
        <v>74.400000000000006</v>
      </c>
      <c r="AH4" s="72">
        <v>77.400000000000006</v>
      </c>
      <c r="AI4" s="72">
        <v>75</v>
      </c>
      <c r="AJ4" s="72">
        <v>76.8</v>
      </c>
      <c r="AK4" s="72">
        <v>76.7</v>
      </c>
      <c r="AL4" s="72">
        <v>77.900000000000006</v>
      </c>
    </row>
    <row r="5" spans="1:38" x14ac:dyDescent="0.25">
      <c r="A5" s="6" t="s">
        <v>236</v>
      </c>
      <c r="B5" s="5">
        <v>128753</v>
      </c>
      <c r="C5" s="5">
        <v>132021</v>
      </c>
      <c r="D5" s="5">
        <v>133569</v>
      </c>
      <c r="E5" s="5">
        <v>136029</v>
      </c>
      <c r="F5" s="5">
        <v>134452</v>
      </c>
      <c r="G5" s="5">
        <v>133117</v>
      </c>
      <c r="H5" s="5">
        <v>139935</v>
      </c>
      <c r="I5" s="5">
        <v>133084</v>
      </c>
      <c r="J5" s="5">
        <v>135896</v>
      </c>
      <c r="K5" s="5">
        <v>138614</v>
      </c>
    </row>
    <row r="6" spans="1:38" x14ac:dyDescent="0.25">
      <c r="A6" s="6" t="s">
        <v>237</v>
      </c>
      <c r="B6" s="1">
        <v>106.8</v>
      </c>
      <c r="C6" s="1">
        <v>105.6</v>
      </c>
      <c r="D6" s="1">
        <v>104.9</v>
      </c>
      <c r="E6" s="1">
        <v>106.8</v>
      </c>
      <c r="F6" s="1">
        <v>110.4</v>
      </c>
      <c r="G6" s="1">
        <v>113.8</v>
      </c>
      <c r="H6" s="1">
        <v>113.6</v>
      </c>
      <c r="I6" s="1">
        <v>120</v>
      </c>
      <c r="J6" s="1">
        <v>116.5</v>
      </c>
      <c r="K6" s="1">
        <v>115.1</v>
      </c>
    </row>
    <row r="7" spans="1:38" x14ac:dyDescent="0.25">
      <c r="A7" s="6" t="s">
        <v>238</v>
      </c>
      <c r="B7" s="5">
        <v>16647</v>
      </c>
      <c r="C7" s="5">
        <v>16867</v>
      </c>
      <c r="D7" s="5">
        <v>17641</v>
      </c>
      <c r="E7" s="5">
        <v>18287</v>
      </c>
      <c r="F7" s="5">
        <v>19549</v>
      </c>
      <c r="G7" s="5">
        <v>19849</v>
      </c>
      <c r="H7" s="5">
        <v>18466</v>
      </c>
      <c r="I7" s="5">
        <v>19208</v>
      </c>
      <c r="J7" s="5">
        <v>19855</v>
      </c>
      <c r="K7" s="5">
        <v>20035</v>
      </c>
    </row>
    <row r="8" spans="1:38" x14ac:dyDescent="0.25">
      <c r="A8" s="6" t="s">
        <v>239</v>
      </c>
      <c r="B8" s="5">
        <v>5171</v>
      </c>
      <c r="C8" s="5">
        <v>5444</v>
      </c>
      <c r="D8" s="5">
        <v>5710</v>
      </c>
      <c r="E8" s="5">
        <v>6087</v>
      </c>
      <c r="F8" s="5">
        <v>6419</v>
      </c>
      <c r="G8" s="5">
        <v>6707</v>
      </c>
      <c r="H8" s="5">
        <v>6879</v>
      </c>
      <c r="I8" s="5">
        <v>7268</v>
      </c>
      <c r="J8" s="5">
        <v>7711</v>
      </c>
      <c r="K8" s="5">
        <v>8061</v>
      </c>
    </row>
    <row r="9" spans="1:38" x14ac:dyDescent="0.25">
      <c r="A9" s="6" t="s">
        <v>240</v>
      </c>
      <c r="B9" s="5">
        <v>50949</v>
      </c>
      <c r="C9" s="5">
        <v>52144</v>
      </c>
      <c r="D9" s="5">
        <v>54338</v>
      </c>
      <c r="E9" s="5">
        <v>55249</v>
      </c>
      <c r="F9" s="5">
        <v>55249</v>
      </c>
      <c r="G9" s="5">
        <v>54944</v>
      </c>
      <c r="H9" s="5">
        <v>58864</v>
      </c>
      <c r="I9" s="5">
        <v>57914</v>
      </c>
      <c r="J9" s="5">
        <v>58272</v>
      </c>
      <c r="K9" s="5">
        <v>56861</v>
      </c>
    </row>
    <row r="10" spans="1:38" x14ac:dyDescent="0.25">
      <c r="A10" s="6" t="s">
        <v>241</v>
      </c>
      <c r="B10" s="1">
        <v>32.700000000000003</v>
      </c>
      <c r="C10" s="1">
        <v>32.299999999999997</v>
      </c>
      <c r="D10" s="1">
        <v>32.5</v>
      </c>
      <c r="E10" s="1">
        <v>33.1</v>
      </c>
      <c r="F10" s="1">
        <v>35.4</v>
      </c>
      <c r="G10" s="1">
        <v>36.1</v>
      </c>
      <c r="H10" s="1">
        <v>31.4</v>
      </c>
      <c r="I10" s="1">
        <v>33.200000000000003</v>
      </c>
      <c r="J10" s="1">
        <v>34.1</v>
      </c>
      <c r="K10" s="1">
        <v>35.200000000000003</v>
      </c>
    </row>
    <row r="11" spans="1:38" x14ac:dyDescent="0.25">
      <c r="A11" s="6" t="s">
        <v>242</v>
      </c>
      <c r="B11" s="5">
        <v>228043</v>
      </c>
      <c r="C11" s="5">
        <v>233046</v>
      </c>
      <c r="D11" s="5">
        <v>234410</v>
      </c>
      <c r="E11" s="5">
        <v>235472</v>
      </c>
      <c r="F11" s="5">
        <v>234266</v>
      </c>
      <c r="G11" s="5">
        <v>223709</v>
      </c>
      <c r="H11" s="5">
        <v>235773</v>
      </c>
      <c r="I11" s="5">
        <v>230950</v>
      </c>
      <c r="J11" s="5">
        <v>230946</v>
      </c>
      <c r="K11" s="5">
        <v>229104</v>
      </c>
    </row>
    <row r="12" spans="1:38" x14ac:dyDescent="0.25">
      <c r="A12" s="6" t="s">
        <v>243</v>
      </c>
      <c r="B12" s="5">
        <v>1760</v>
      </c>
      <c r="C12" s="5">
        <v>3743</v>
      </c>
      <c r="D12" s="5">
        <v>5892</v>
      </c>
      <c r="E12" s="5">
        <v>4489</v>
      </c>
      <c r="F12" s="5">
        <v>5698</v>
      </c>
      <c r="G12" s="5">
        <v>4676</v>
      </c>
      <c r="H12" s="5">
        <v>5007</v>
      </c>
      <c r="I12" s="5">
        <v>4759</v>
      </c>
      <c r="J12" s="5">
        <v>5298</v>
      </c>
      <c r="K12" s="5">
        <v>5875</v>
      </c>
    </row>
    <row r="13" spans="1:38" x14ac:dyDescent="0.25">
      <c r="A13" s="6" t="s">
        <v>244</v>
      </c>
      <c r="B13" s="5">
        <v>1620</v>
      </c>
      <c r="C13" s="5">
        <v>3780</v>
      </c>
      <c r="D13" s="5">
        <v>5818</v>
      </c>
      <c r="E13" s="5">
        <v>4250</v>
      </c>
      <c r="F13" s="5">
        <v>5167</v>
      </c>
      <c r="G13" s="5">
        <v>4261</v>
      </c>
      <c r="H13" s="5">
        <v>4589</v>
      </c>
      <c r="I13" s="5">
        <v>3988</v>
      </c>
      <c r="J13" s="5">
        <v>4893</v>
      </c>
      <c r="K13" s="5">
        <v>5299</v>
      </c>
    </row>
    <row r="14" spans="1:38" x14ac:dyDescent="0.25">
      <c r="A14" s="6" t="s">
        <v>245</v>
      </c>
      <c r="B14" s="5">
        <v>4042</v>
      </c>
      <c r="C14" s="5">
        <v>5008</v>
      </c>
      <c r="D14" s="5">
        <v>5362</v>
      </c>
      <c r="E14" s="5">
        <v>5020</v>
      </c>
      <c r="F14" s="5">
        <v>5872</v>
      </c>
      <c r="G14" s="5">
        <v>2644</v>
      </c>
      <c r="H14" s="5">
        <v>0</v>
      </c>
      <c r="I14" s="5">
        <v>0</v>
      </c>
      <c r="J14" s="5">
        <v>0</v>
      </c>
      <c r="K14" s="5">
        <v>0</v>
      </c>
    </row>
    <row r="15" spans="1:38" x14ac:dyDescent="0.25">
      <c r="A15" s="6" t="s">
        <v>246</v>
      </c>
      <c r="B15" s="5">
        <v>159856</v>
      </c>
      <c r="C15" s="5">
        <v>165118</v>
      </c>
      <c r="D15" s="5">
        <v>168158</v>
      </c>
      <c r="E15" s="5">
        <v>172874</v>
      </c>
      <c r="F15" s="5">
        <v>179083</v>
      </c>
      <c r="G15" s="5">
        <v>178244</v>
      </c>
      <c r="H15" s="5">
        <v>182081</v>
      </c>
      <c r="I15" s="5">
        <v>182910</v>
      </c>
      <c r="J15" s="5">
        <v>183118</v>
      </c>
      <c r="K15" s="5">
        <v>184828</v>
      </c>
    </row>
    <row r="16" spans="1:38" x14ac:dyDescent="0.25">
      <c r="A16" s="6" t="s">
        <v>247</v>
      </c>
      <c r="B16" s="5">
        <v>233213</v>
      </c>
      <c r="C16" s="5">
        <v>238490</v>
      </c>
      <c r="D16" s="5">
        <v>240120</v>
      </c>
      <c r="E16" s="5">
        <v>241559</v>
      </c>
      <c r="F16" s="5">
        <v>240685</v>
      </c>
      <c r="G16" s="5">
        <v>230416</v>
      </c>
      <c r="H16" s="5">
        <v>242652</v>
      </c>
      <c r="I16" s="5">
        <v>238218</v>
      </c>
      <c r="J16" s="5">
        <v>238656</v>
      </c>
      <c r="K16" s="5">
        <v>237165</v>
      </c>
    </row>
    <row r="17" spans="1:11" x14ac:dyDescent="0.25">
      <c r="A17" s="71" t="s">
        <v>248</v>
      </c>
      <c r="B17" s="72">
        <v>68.5</v>
      </c>
      <c r="C17" s="72">
        <v>69.2</v>
      </c>
      <c r="D17" s="72">
        <v>70</v>
      </c>
      <c r="E17" s="72">
        <v>71.599999999999994</v>
      </c>
      <c r="F17" s="72">
        <v>74.400000000000006</v>
      </c>
      <c r="G17" s="72">
        <v>77.400000000000006</v>
      </c>
      <c r="H17" s="72">
        <v>75</v>
      </c>
      <c r="I17" s="72">
        <v>76.8</v>
      </c>
      <c r="J17" s="72">
        <v>76.7</v>
      </c>
      <c r="K17" s="72">
        <v>77.900000000000006</v>
      </c>
    </row>
    <row r="18" spans="1:11" x14ac:dyDescent="0.25">
      <c r="A18" s="6" t="s">
        <v>249</v>
      </c>
      <c r="B18" s="5">
        <v>4046</v>
      </c>
      <c r="C18" s="5">
        <v>7291</v>
      </c>
      <c r="D18" s="5">
        <v>9998</v>
      </c>
      <c r="E18" s="5">
        <v>10517</v>
      </c>
      <c r="F18" s="5">
        <v>13208</v>
      </c>
      <c r="G18" s="5">
        <v>14121</v>
      </c>
      <c r="H18" s="5">
        <v>11907</v>
      </c>
      <c r="I18" s="5">
        <v>13895</v>
      </c>
      <c r="J18" s="5">
        <v>15988</v>
      </c>
      <c r="K18" s="5">
        <v>16662</v>
      </c>
    </row>
    <row r="19" spans="1:11" x14ac:dyDescent="0.25">
      <c r="A19" s="6" t="s">
        <v>250</v>
      </c>
      <c r="B19" s="5">
        <v>52479</v>
      </c>
      <c r="C19" s="5">
        <v>52974</v>
      </c>
      <c r="D19" s="5">
        <v>51998</v>
      </c>
      <c r="E19" s="5">
        <v>51760</v>
      </c>
      <c r="F19" s="5">
        <v>51455</v>
      </c>
      <c r="G19" s="5">
        <v>49218</v>
      </c>
      <c r="H19" s="5">
        <v>46636</v>
      </c>
      <c r="I19" s="5">
        <v>48124</v>
      </c>
      <c r="J19" s="5">
        <v>48639</v>
      </c>
      <c r="K19" s="5">
        <v>49629</v>
      </c>
    </row>
    <row r="20" spans="1:11" x14ac:dyDescent="0.25">
      <c r="A20" s="6" t="s">
        <v>251</v>
      </c>
      <c r="B20" s="1">
        <v>7.7</v>
      </c>
      <c r="C20" s="1">
        <v>13.8</v>
      </c>
      <c r="D20" s="1">
        <v>19.2</v>
      </c>
      <c r="E20" s="1">
        <v>20.3</v>
      </c>
      <c r="F20" s="1">
        <v>25.7</v>
      </c>
      <c r="G20" s="1">
        <v>28.7</v>
      </c>
      <c r="H20" s="1">
        <v>25.5</v>
      </c>
      <c r="I20" s="1">
        <v>28.9</v>
      </c>
      <c r="J20" s="1">
        <v>32.9</v>
      </c>
      <c r="K20" s="1">
        <v>33.6</v>
      </c>
    </row>
    <row r="22" spans="1:11" x14ac:dyDescent="0.25">
      <c r="A22" t="s">
        <v>252</v>
      </c>
    </row>
    <row r="23" spans="1:11" x14ac:dyDescent="0.25">
      <c r="A23" t="s">
        <v>253</v>
      </c>
    </row>
    <row r="24" spans="1:11" x14ac:dyDescent="0.25">
      <c r="A24" t="s">
        <v>254</v>
      </c>
    </row>
    <row r="25" spans="1:11" x14ac:dyDescent="0.25">
      <c r="A25" t="s">
        <v>255</v>
      </c>
    </row>
    <row r="27" spans="1:11" x14ac:dyDescent="0.25">
      <c r="A27" t="s">
        <v>253</v>
      </c>
    </row>
    <row r="28" spans="1:11" x14ac:dyDescent="0.25">
      <c r="A28" t="s">
        <v>256</v>
      </c>
    </row>
    <row r="29" spans="1:11" x14ac:dyDescent="0.25">
      <c r="A29" t="s">
        <v>257</v>
      </c>
    </row>
    <row r="31" spans="1:11" x14ac:dyDescent="0.25">
      <c r="A31" t="s">
        <v>253</v>
      </c>
    </row>
    <row r="32" spans="1:11" x14ac:dyDescent="0.25">
      <c r="A32" t="s">
        <v>258</v>
      </c>
    </row>
    <row r="33" spans="1:1" x14ac:dyDescent="0.25">
      <c r="A33" t="s">
        <v>259</v>
      </c>
    </row>
    <row r="35" spans="1:1" x14ac:dyDescent="0.25">
      <c r="A35" t="s">
        <v>253</v>
      </c>
    </row>
    <row r="36" spans="1:1" x14ac:dyDescent="0.25">
      <c r="A36" t="s">
        <v>260</v>
      </c>
    </row>
    <row r="37" spans="1:1" x14ac:dyDescent="0.25">
      <c r="A37" t="s">
        <v>261</v>
      </c>
    </row>
    <row r="39" spans="1:1" x14ac:dyDescent="0.25">
      <c r="A39" t="s">
        <v>253</v>
      </c>
    </row>
    <row r="40" spans="1:1" x14ac:dyDescent="0.25">
      <c r="A40" t="s">
        <v>262</v>
      </c>
    </row>
    <row r="41" spans="1:1" x14ac:dyDescent="0.25">
      <c r="A41" t="s">
        <v>263</v>
      </c>
    </row>
    <row r="43" spans="1:1" x14ac:dyDescent="0.25">
      <c r="A43" t="s">
        <v>253</v>
      </c>
    </row>
    <row r="44" spans="1:1" x14ac:dyDescent="0.25">
      <c r="A44" t="s">
        <v>264</v>
      </c>
    </row>
    <row r="45" spans="1:1" x14ac:dyDescent="0.25">
      <c r="A45" t="s">
        <v>265</v>
      </c>
    </row>
    <row r="47" spans="1:1" x14ac:dyDescent="0.25">
      <c r="A47" t="s">
        <v>253</v>
      </c>
    </row>
    <row r="48" spans="1:1" x14ac:dyDescent="0.25">
      <c r="A48" t="s">
        <v>266</v>
      </c>
    </row>
    <row r="49" spans="1:1" x14ac:dyDescent="0.25">
      <c r="A49" t="s">
        <v>267</v>
      </c>
    </row>
    <row r="51" spans="1:1" x14ac:dyDescent="0.25">
      <c r="A51" t="s">
        <v>268</v>
      </c>
    </row>
    <row r="52" spans="1:1" x14ac:dyDescent="0.25">
      <c r="A52" t="s">
        <v>269</v>
      </c>
    </row>
    <row r="53" spans="1:1" x14ac:dyDescent="0.25">
      <c r="A53" t="s">
        <v>270</v>
      </c>
    </row>
    <row r="54" spans="1:1" x14ac:dyDescent="0.25">
      <c r="A54" t="s">
        <v>271</v>
      </c>
    </row>
    <row r="57" spans="1:1" x14ac:dyDescent="0.25">
      <c r="A57" t="s">
        <v>272</v>
      </c>
    </row>
    <row r="58" spans="1:1" x14ac:dyDescent="0.25">
      <c r="A58" t="s">
        <v>273</v>
      </c>
    </row>
    <row r="59" spans="1:1" x14ac:dyDescent="0.25">
      <c r="A59" t="s">
        <v>140</v>
      </c>
    </row>
    <row r="60" spans="1:1" x14ac:dyDescent="0.25">
      <c r="A60" t="s">
        <v>274</v>
      </c>
    </row>
    <row r="61" spans="1:1" x14ac:dyDescent="0.25">
      <c r="A61" t="s">
        <v>275</v>
      </c>
    </row>
    <row r="62" spans="1:1" x14ac:dyDescent="0.25">
      <c r="A62" t="s">
        <v>276</v>
      </c>
    </row>
    <row r="63" spans="1:1" x14ac:dyDescent="0.25">
      <c r="A63" t="s">
        <v>277</v>
      </c>
    </row>
    <row r="64" spans="1:1" x14ac:dyDescent="0.25">
      <c r="A64" t="s">
        <v>278</v>
      </c>
    </row>
    <row r="65" spans="1:1" x14ac:dyDescent="0.25">
      <c r="A65" t="s">
        <v>279</v>
      </c>
    </row>
    <row r="66" spans="1:1" x14ac:dyDescent="0.25">
      <c r="A66" t="s">
        <v>280</v>
      </c>
    </row>
    <row r="67" spans="1:1" x14ac:dyDescent="0.25">
      <c r="A67" t="s">
        <v>281</v>
      </c>
    </row>
    <row r="68" spans="1:1" x14ac:dyDescent="0.25">
      <c r="A68" t="s">
        <v>282</v>
      </c>
    </row>
  </sheetData>
  <hyperlinks>
    <hyperlink ref="J1" r:id="rId1" display="https://www.ssb.no/statbank/table/11564" xr:uid="{501F5D45-E86C-46AF-87A1-4E26E6A19A46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29655-057B-4EC7-A269-757AEC43CCBF}">
  <dimension ref="A1:AK24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3" sqref="D13"/>
    </sheetView>
  </sheetViews>
  <sheetFormatPr baseColWidth="10" defaultRowHeight="15" x14ac:dyDescent="0.25"/>
  <cols>
    <col min="1" max="1" width="38.140625" style="7" customWidth="1"/>
    <col min="2" max="36" width="5" bestFit="1" customWidth="1"/>
    <col min="37" max="37" width="6.140625" customWidth="1"/>
  </cols>
  <sheetData>
    <row r="1" spans="1:37" x14ac:dyDescent="0.25">
      <c r="A1" s="7" t="s">
        <v>211</v>
      </c>
      <c r="B1" s="7" t="s">
        <v>213</v>
      </c>
      <c r="C1" s="7"/>
      <c r="D1" s="7"/>
      <c r="E1" s="7"/>
      <c r="F1" t="s">
        <v>209</v>
      </c>
      <c r="H1" s="4" t="s">
        <v>212</v>
      </c>
      <c r="M1" t="s">
        <v>214</v>
      </c>
    </row>
    <row r="3" spans="1:37" s="7" customFormat="1" x14ac:dyDescent="0.25">
      <c r="B3" s="7" t="s">
        <v>93</v>
      </c>
      <c r="C3" s="7" t="s">
        <v>94</v>
      </c>
      <c r="D3" s="7" t="s">
        <v>95</v>
      </c>
      <c r="E3" s="7" t="s">
        <v>96</v>
      </c>
      <c r="F3" s="7" t="s">
        <v>97</v>
      </c>
      <c r="G3" s="7" t="s">
        <v>98</v>
      </c>
      <c r="H3" s="7" t="s">
        <v>99</v>
      </c>
      <c r="I3" s="7" t="s">
        <v>100</v>
      </c>
      <c r="J3" s="7" t="s">
        <v>101</v>
      </c>
      <c r="K3" s="7" t="s">
        <v>102</v>
      </c>
      <c r="L3" s="7" t="s">
        <v>103</v>
      </c>
      <c r="M3" s="7" t="s">
        <v>104</v>
      </c>
      <c r="N3" s="7" t="s">
        <v>105</v>
      </c>
      <c r="O3" s="7" t="s">
        <v>106</v>
      </c>
      <c r="P3" s="7" t="s">
        <v>107</v>
      </c>
      <c r="Q3" s="7" t="s">
        <v>108</v>
      </c>
      <c r="R3" s="7" t="s">
        <v>109</v>
      </c>
      <c r="S3" s="7" t="s">
        <v>110</v>
      </c>
      <c r="T3" s="7" t="s">
        <v>111</v>
      </c>
      <c r="U3" s="7" t="s">
        <v>112</v>
      </c>
      <c r="V3" s="7" t="s">
        <v>113</v>
      </c>
      <c r="W3" s="7" t="s">
        <v>114</v>
      </c>
      <c r="X3" s="7" t="s">
        <v>115</v>
      </c>
      <c r="Y3" s="7" t="s">
        <v>116</v>
      </c>
      <c r="Z3" s="7" t="s">
        <v>117</v>
      </c>
      <c r="AA3" s="7" t="s">
        <v>118</v>
      </c>
      <c r="AB3" s="7" t="s">
        <v>119</v>
      </c>
      <c r="AC3" s="7" t="s">
        <v>120</v>
      </c>
      <c r="AD3" s="7" t="s">
        <v>121</v>
      </c>
      <c r="AE3" s="7" t="s">
        <v>122</v>
      </c>
      <c r="AF3" s="7" t="s">
        <v>130</v>
      </c>
      <c r="AG3" s="7" t="s">
        <v>142</v>
      </c>
      <c r="AH3" s="7" t="s">
        <v>143</v>
      </c>
      <c r="AI3" s="7" t="s">
        <v>185</v>
      </c>
      <c r="AJ3" s="7" t="s">
        <v>210</v>
      </c>
      <c r="AK3" s="7">
        <f>AJ3+1</f>
        <v>2025</v>
      </c>
    </row>
    <row r="4" spans="1:37" x14ac:dyDescent="0.25">
      <c r="A4" s="7" t="s">
        <v>144</v>
      </c>
      <c r="B4" s="1">
        <v>8.2490000000000006</v>
      </c>
      <c r="C4" s="1">
        <v>8.1210000000000004</v>
      </c>
      <c r="D4" s="1">
        <v>8.7200000000000006</v>
      </c>
      <c r="E4" s="1">
        <v>9.2490000000000006</v>
      </c>
      <c r="F4" s="1">
        <v>10.042999999999999</v>
      </c>
      <c r="G4" s="1">
        <v>10.227</v>
      </c>
      <c r="H4" s="1">
        <v>11.127000000000001</v>
      </c>
      <c r="I4" s="1">
        <v>11.631</v>
      </c>
      <c r="J4" s="1">
        <v>11.298</v>
      </c>
      <c r="K4" s="1">
        <v>11.82</v>
      </c>
      <c r="L4" s="1">
        <v>13.162000000000001</v>
      </c>
      <c r="M4" s="1">
        <v>14.13</v>
      </c>
      <c r="N4" s="1">
        <v>13.8</v>
      </c>
      <c r="O4" s="1">
        <v>13.935</v>
      </c>
      <c r="P4" s="1">
        <v>14.162000000000001</v>
      </c>
      <c r="Q4" s="1">
        <v>14.103</v>
      </c>
      <c r="R4" s="1">
        <v>13.702</v>
      </c>
      <c r="S4" s="1">
        <v>15.162000000000001</v>
      </c>
      <c r="T4" s="1">
        <v>14.808</v>
      </c>
      <c r="U4" s="1">
        <v>13.680999999999999</v>
      </c>
      <c r="V4" s="1">
        <v>13.785</v>
      </c>
      <c r="W4" s="1">
        <v>13.471</v>
      </c>
      <c r="X4" s="1">
        <v>13.574999999999999</v>
      </c>
      <c r="Y4" s="1">
        <v>13.542999999999999</v>
      </c>
      <c r="Z4" s="1">
        <v>14.231999999999999</v>
      </c>
      <c r="AA4" s="1">
        <v>14.771000000000001</v>
      </c>
      <c r="AB4" s="1">
        <v>14.472</v>
      </c>
      <c r="AC4" s="1">
        <v>14.206</v>
      </c>
      <c r="AD4" s="1">
        <v>14.055</v>
      </c>
      <c r="AE4" s="1">
        <v>13.888</v>
      </c>
      <c r="AF4" s="1">
        <v>13.162000000000001</v>
      </c>
      <c r="AG4" s="1">
        <v>12.122</v>
      </c>
      <c r="AH4" s="1">
        <v>12.086</v>
      </c>
      <c r="AI4" s="1">
        <v>11.57</v>
      </c>
      <c r="AJ4" s="1">
        <v>11.022</v>
      </c>
      <c r="AK4" s="1">
        <v>10.928000000000001</v>
      </c>
    </row>
    <row r="5" spans="1:37" x14ac:dyDescent="0.25">
      <c r="A5" s="7" t="s">
        <v>187</v>
      </c>
      <c r="B5" s="1">
        <v>19.138999999999999</v>
      </c>
      <c r="C5" s="1">
        <v>17.619</v>
      </c>
      <c r="D5" s="1">
        <v>15.377000000000001</v>
      </c>
      <c r="E5" s="1">
        <v>16.324999999999999</v>
      </c>
      <c r="F5" s="1">
        <v>17.274000000000001</v>
      </c>
      <c r="G5" s="1">
        <v>16.555</v>
      </c>
      <c r="H5" s="1">
        <v>17.164999999999999</v>
      </c>
      <c r="I5" s="1">
        <v>16.852</v>
      </c>
      <c r="J5" s="1">
        <v>17.166</v>
      </c>
      <c r="K5" s="1">
        <v>16.959</v>
      </c>
      <c r="L5" s="1">
        <v>16.821000000000002</v>
      </c>
      <c r="M5" s="1">
        <v>16.302</v>
      </c>
      <c r="N5" s="1">
        <v>15.22</v>
      </c>
      <c r="O5" s="1">
        <v>15.084</v>
      </c>
      <c r="P5" s="1">
        <v>15.339</v>
      </c>
      <c r="Q5" s="1">
        <v>14.877000000000001</v>
      </c>
      <c r="R5" s="1">
        <v>14.484999999999999</v>
      </c>
      <c r="S5" s="1">
        <v>14.162000000000001</v>
      </c>
      <c r="T5" s="1">
        <v>13.718999999999999</v>
      </c>
      <c r="U5" s="1">
        <v>11.231999999999999</v>
      </c>
      <c r="V5" s="1">
        <v>12.026</v>
      </c>
      <c r="W5" s="1">
        <v>12.035</v>
      </c>
      <c r="X5" s="1">
        <v>11.742000000000001</v>
      </c>
      <c r="Y5" s="1">
        <v>11.776999999999999</v>
      </c>
      <c r="Z5" s="1">
        <v>11.430999999999999</v>
      </c>
      <c r="AA5" s="1">
        <v>11.721</v>
      </c>
      <c r="AB5" s="1">
        <v>11.407999999999999</v>
      </c>
      <c r="AC5" s="1">
        <v>11.795</v>
      </c>
      <c r="AD5" s="1">
        <v>11.826000000000001</v>
      </c>
      <c r="AE5" s="1">
        <v>11.385999999999999</v>
      </c>
      <c r="AF5" s="1">
        <v>11.263</v>
      </c>
      <c r="AG5" s="1">
        <v>11.643000000000001</v>
      </c>
      <c r="AH5" s="1">
        <v>11.444000000000001</v>
      </c>
      <c r="AI5" s="1">
        <v>10.837999999999999</v>
      </c>
      <c r="AJ5" s="1">
        <v>10.555</v>
      </c>
      <c r="AK5" s="1">
        <v>10.725</v>
      </c>
    </row>
    <row r="6" spans="1:37" x14ac:dyDescent="0.25">
      <c r="A6" s="7" t="s">
        <v>223</v>
      </c>
      <c r="B6" s="1">
        <v>0.34100000000000003</v>
      </c>
      <c r="C6" s="1">
        <v>0.39600000000000002</v>
      </c>
      <c r="D6" s="1">
        <v>0.39</v>
      </c>
      <c r="E6" s="1">
        <v>0.40899999999999997</v>
      </c>
      <c r="F6" s="1">
        <v>0.46600000000000003</v>
      </c>
      <c r="G6" s="1">
        <v>0.46800000000000003</v>
      </c>
      <c r="H6" s="1">
        <v>0.56000000000000005</v>
      </c>
      <c r="I6" s="1">
        <v>0.49299999999999999</v>
      </c>
      <c r="J6" s="1">
        <v>0.53800000000000003</v>
      </c>
      <c r="K6" s="1">
        <v>0.52300000000000002</v>
      </c>
      <c r="L6" s="1">
        <v>0.48499999999999999</v>
      </c>
      <c r="M6" s="1">
        <v>0.54100000000000004</v>
      </c>
      <c r="N6" s="1">
        <v>0.58299999999999996</v>
      </c>
      <c r="O6" s="1">
        <v>0.71499999999999997</v>
      </c>
      <c r="P6" s="1">
        <v>0.60699999999999998</v>
      </c>
      <c r="Q6" s="1">
        <v>0.59099999999999997</v>
      </c>
      <c r="R6" s="1">
        <v>0.64800000000000002</v>
      </c>
      <c r="S6" s="1">
        <v>0.94799999999999995</v>
      </c>
      <c r="T6" s="1">
        <v>0.80300000000000005</v>
      </c>
      <c r="U6" s="1">
        <v>2.016</v>
      </c>
      <c r="V6" s="1">
        <v>2.4540000000000002</v>
      </c>
      <c r="W6" s="1">
        <v>2.238</v>
      </c>
      <c r="X6" s="1">
        <v>1.7230000000000001</v>
      </c>
      <c r="Y6" s="1">
        <v>1.77</v>
      </c>
      <c r="Z6" s="1">
        <v>1.7669999999999999</v>
      </c>
      <c r="AA6" s="1">
        <v>1.7649999999999999</v>
      </c>
      <c r="AB6" s="1">
        <v>1.7490000000000001</v>
      </c>
      <c r="AC6" s="1">
        <v>1.9059999999999999</v>
      </c>
      <c r="AD6" s="1">
        <v>1.901</v>
      </c>
      <c r="AE6" s="1">
        <v>1.7849999999999999</v>
      </c>
      <c r="AF6" s="1">
        <v>1.712</v>
      </c>
      <c r="AG6" s="1">
        <v>1.7250000000000001</v>
      </c>
      <c r="AH6" s="1">
        <v>1.446</v>
      </c>
      <c r="AI6" s="1">
        <v>1.206</v>
      </c>
      <c r="AJ6" s="1">
        <v>1.1359999999999999</v>
      </c>
      <c r="AK6" s="1">
        <v>1.141</v>
      </c>
    </row>
    <row r="7" spans="1:37" x14ac:dyDescent="0.25">
      <c r="A7" s="7" t="s">
        <v>224</v>
      </c>
      <c r="B7" s="1">
        <v>2.7549999999999999</v>
      </c>
      <c r="C7" s="1">
        <v>2.4900000000000002</v>
      </c>
      <c r="D7" s="1">
        <v>2.2759999999999998</v>
      </c>
      <c r="E7" s="1">
        <v>2.3079999999999998</v>
      </c>
      <c r="F7" s="1">
        <v>2.3290000000000002</v>
      </c>
      <c r="G7" s="1">
        <v>2.3690000000000002</v>
      </c>
      <c r="H7" s="1">
        <v>2.9049999999999998</v>
      </c>
      <c r="I7" s="1">
        <v>2.4689999999999999</v>
      </c>
      <c r="J7" s="1">
        <v>2.2370000000000001</v>
      </c>
      <c r="K7" s="1">
        <v>2.4780000000000002</v>
      </c>
      <c r="L7" s="1">
        <v>1.9319999999999999</v>
      </c>
      <c r="M7" s="1">
        <v>2.15</v>
      </c>
      <c r="N7" s="1">
        <v>2.3439999999999999</v>
      </c>
      <c r="O7" s="1">
        <v>2.738</v>
      </c>
      <c r="P7" s="1">
        <v>2.347</v>
      </c>
      <c r="Q7" s="1">
        <v>1.8620000000000001</v>
      </c>
      <c r="R7" s="1">
        <v>1.96</v>
      </c>
      <c r="S7" s="1">
        <v>1.7509999999999999</v>
      </c>
      <c r="T7" s="1">
        <v>1.57</v>
      </c>
      <c r="U7" s="1">
        <v>1.7070000000000001</v>
      </c>
      <c r="V7" s="1">
        <v>2.0099999999999998</v>
      </c>
      <c r="W7" s="1">
        <v>1.468</v>
      </c>
      <c r="X7" s="1">
        <v>1.3420000000000001</v>
      </c>
      <c r="Y7" s="1">
        <v>1.2769999999999999</v>
      </c>
      <c r="Z7" s="1">
        <v>1.052</v>
      </c>
      <c r="AA7" s="1">
        <v>0.94699999999999995</v>
      </c>
      <c r="AB7" s="1">
        <v>1.0449999999999999</v>
      </c>
      <c r="AC7" s="1">
        <v>0.92200000000000004</v>
      </c>
      <c r="AD7" s="1">
        <v>0.79900000000000004</v>
      </c>
      <c r="AE7" s="1">
        <v>0.6</v>
      </c>
      <c r="AF7" s="1">
        <v>0.52300000000000002</v>
      </c>
      <c r="AG7" s="1">
        <v>0.55100000000000005</v>
      </c>
      <c r="AH7" s="1">
        <v>0.57599999999999996</v>
      </c>
      <c r="AI7" s="1">
        <v>0.63600000000000001</v>
      </c>
      <c r="AJ7" s="1">
        <v>0.53200000000000003</v>
      </c>
      <c r="AK7" s="1">
        <v>0.49299999999999999</v>
      </c>
    </row>
    <row r="8" spans="1:37" x14ac:dyDescent="0.25">
      <c r="A8" s="7" t="s">
        <v>225</v>
      </c>
      <c r="B8" s="1">
        <v>7.4260000000000002</v>
      </c>
      <c r="C8" s="1">
        <v>7.3070000000000004</v>
      </c>
      <c r="D8" s="1">
        <v>7.3380000000000001</v>
      </c>
      <c r="E8" s="1">
        <v>7.5110000000000001</v>
      </c>
      <c r="F8" s="1">
        <v>7.4080000000000004</v>
      </c>
      <c r="G8" s="1">
        <v>7.5270000000000001</v>
      </c>
      <c r="H8" s="1">
        <v>7.9020000000000001</v>
      </c>
      <c r="I8" s="1">
        <v>7.8869999999999996</v>
      </c>
      <c r="J8" s="1">
        <v>8.1159999999999997</v>
      </c>
      <c r="K8" s="1">
        <v>8.5429999999999993</v>
      </c>
      <c r="L8" s="1">
        <v>8.3699999999999992</v>
      </c>
      <c r="M8" s="1">
        <v>8.8710000000000004</v>
      </c>
      <c r="N8" s="1">
        <v>8.9469999999999992</v>
      </c>
      <c r="O8" s="1">
        <v>9.0890000000000004</v>
      </c>
      <c r="P8" s="1">
        <v>9.3829999999999991</v>
      </c>
      <c r="Q8" s="1">
        <v>9.5190000000000001</v>
      </c>
      <c r="R8" s="1">
        <v>9.7970000000000006</v>
      </c>
      <c r="S8" s="1">
        <v>10.029</v>
      </c>
      <c r="T8" s="1">
        <v>9.8940000000000001</v>
      </c>
      <c r="U8" s="1">
        <v>9.7409999999999997</v>
      </c>
      <c r="V8" s="1">
        <v>9.99</v>
      </c>
      <c r="W8" s="1">
        <v>9.9290000000000003</v>
      </c>
      <c r="X8" s="1">
        <v>9.9580000000000002</v>
      </c>
      <c r="Y8" s="1">
        <v>10.007</v>
      </c>
      <c r="Z8" s="1">
        <v>10.221</v>
      </c>
      <c r="AA8" s="1">
        <v>10.255000000000001</v>
      </c>
      <c r="AB8" s="1">
        <v>9.9890000000000008</v>
      </c>
      <c r="AC8" s="1">
        <v>9.1189999999999998</v>
      </c>
      <c r="AD8" s="1">
        <v>9.3620000000000001</v>
      </c>
      <c r="AE8" s="1">
        <v>8.7279999999999998</v>
      </c>
      <c r="AF8" s="1">
        <v>8.3480000000000008</v>
      </c>
      <c r="AG8" s="1">
        <v>8.6910000000000007</v>
      </c>
      <c r="AH8" s="1">
        <v>8.7119999999999997</v>
      </c>
      <c r="AI8" s="1">
        <v>8.0459999999999994</v>
      </c>
      <c r="AJ8" s="1">
        <v>7.524</v>
      </c>
      <c r="AK8" s="1">
        <v>6.91</v>
      </c>
    </row>
    <row r="9" spans="1:37" x14ac:dyDescent="0.25">
      <c r="A9" s="7" t="s">
        <v>226</v>
      </c>
      <c r="B9" s="1">
        <v>5.298</v>
      </c>
      <c r="C9" s="1">
        <v>5.1079999999999997</v>
      </c>
      <c r="D9" s="1">
        <v>5.46</v>
      </c>
      <c r="E9" s="1">
        <v>5.6630000000000003</v>
      </c>
      <c r="F9" s="1">
        <v>5.8570000000000002</v>
      </c>
      <c r="G9" s="1">
        <v>6.5529999999999999</v>
      </c>
      <c r="H9" s="1">
        <v>6.96</v>
      </c>
      <c r="I9" s="1">
        <v>7.2460000000000004</v>
      </c>
      <c r="J9" s="1">
        <v>7.4619999999999997</v>
      </c>
      <c r="K9" s="1">
        <v>7.5250000000000004</v>
      </c>
      <c r="L9" s="1">
        <v>6.4980000000000002</v>
      </c>
      <c r="M9" s="1">
        <v>6.5880000000000001</v>
      </c>
      <c r="N9" s="1">
        <v>6.5460000000000003</v>
      </c>
      <c r="O9" s="1">
        <v>6.4710000000000001</v>
      </c>
      <c r="P9" s="1">
        <v>6.5830000000000002</v>
      </c>
      <c r="Q9" s="1">
        <v>6.4269999999999996</v>
      </c>
      <c r="R9" s="1">
        <v>6.7850000000000001</v>
      </c>
      <c r="S9" s="1">
        <v>7.0069999999999997</v>
      </c>
      <c r="T9" s="1">
        <v>6.7880000000000003</v>
      </c>
      <c r="U9" s="1">
        <v>6.7359999999999998</v>
      </c>
      <c r="V9" s="1">
        <v>7.1929999999999996</v>
      </c>
      <c r="W9" s="1">
        <v>7.28</v>
      </c>
      <c r="X9" s="1">
        <v>7.4889999999999999</v>
      </c>
      <c r="Y9" s="1">
        <v>7.6059999999999999</v>
      </c>
      <c r="Z9" s="1">
        <v>7.6580000000000004</v>
      </c>
      <c r="AA9" s="1">
        <v>7.4740000000000002</v>
      </c>
      <c r="AB9" s="1">
        <v>7.4020000000000001</v>
      </c>
      <c r="AC9" s="1">
        <v>7.51</v>
      </c>
      <c r="AD9" s="1">
        <v>7.75</v>
      </c>
      <c r="AE9" s="1">
        <v>7.6909999999999998</v>
      </c>
      <c r="AF9" s="1">
        <v>7.3789999999999996</v>
      </c>
      <c r="AG9" s="1">
        <v>7.4470000000000001</v>
      </c>
      <c r="AH9" s="1">
        <v>7.7560000000000002</v>
      </c>
      <c r="AI9" s="1">
        <v>7.65</v>
      </c>
      <c r="AJ9" s="1">
        <v>7.3150000000000004</v>
      </c>
      <c r="AK9" s="1">
        <v>7.3609999999999998</v>
      </c>
    </row>
    <row r="10" spans="1:37" x14ac:dyDescent="0.25">
      <c r="A10" s="7" t="s">
        <v>227</v>
      </c>
      <c r="B10" s="1">
        <v>4.9180000000000001</v>
      </c>
      <c r="C10" s="1">
        <v>4.8490000000000002</v>
      </c>
      <c r="D10" s="1">
        <v>4.8220000000000001</v>
      </c>
      <c r="E10" s="1">
        <v>4.8090000000000002</v>
      </c>
      <c r="F10" s="1">
        <v>4.8</v>
      </c>
      <c r="G10" s="1">
        <v>4.843</v>
      </c>
      <c r="H10" s="1">
        <v>4.8789999999999996</v>
      </c>
      <c r="I10" s="1">
        <v>4.8280000000000003</v>
      </c>
      <c r="J10" s="1">
        <v>4.819</v>
      </c>
      <c r="K10" s="1">
        <v>4.8159999999999998</v>
      </c>
      <c r="L10" s="1">
        <v>4.6609999999999996</v>
      </c>
      <c r="M10" s="1">
        <v>4.5949999999999998</v>
      </c>
      <c r="N10" s="1">
        <v>4.5839999999999996</v>
      </c>
      <c r="O10" s="1">
        <v>4.6630000000000003</v>
      </c>
      <c r="P10" s="1">
        <v>4.6340000000000003</v>
      </c>
      <c r="Q10" s="1">
        <v>4.6509999999999998</v>
      </c>
      <c r="R10" s="1">
        <v>4.5650000000000004</v>
      </c>
      <c r="S10" s="1">
        <v>4.57</v>
      </c>
      <c r="T10" s="1">
        <v>4.5430000000000001</v>
      </c>
      <c r="U10" s="1">
        <v>4.5039999999999996</v>
      </c>
      <c r="V10" s="1">
        <v>4.4189999999999996</v>
      </c>
      <c r="W10" s="1">
        <v>4.4219999999999997</v>
      </c>
      <c r="X10" s="1">
        <v>4.4340000000000002</v>
      </c>
      <c r="Y10" s="1">
        <v>4.4779999999999998</v>
      </c>
      <c r="Z10" s="1">
        <v>4.5739999999999998</v>
      </c>
      <c r="AA10" s="1">
        <v>4.6289999999999996</v>
      </c>
      <c r="AB10" s="1">
        <v>4.6769999999999996</v>
      </c>
      <c r="AC10" s="1">
        <v>4.649</v>
      </c>
      <c r="AD10" s="1">
        <v>4.665</v>
      </c>
      <c r="AE10" s="1">
        <v>4.6189999999999998</v>
      </c>
      <c r="AF10" s="1">
        <v>4.6280000000000001</v>
      </c>
      <c r="AG10" s="1">
        <v>4.6890000000000001</v>
      </c>
      <c r="AH10" s="1">
        <v>4.5739999999999998</v>
      </c>
      <c r="AI10" s="1">
        <v>4.3949999999999996</v>
      </c>
      <c r="AJ10" s="1">
        <v>4.4089999999999998</v>
      </c>
      <c r="AK10" s="1">
        <v>4.4489999999999998</v>
      </c>
    </row>
    <row r="11" spans="1:37" x14ac:dyDescent="0.25">
      <c r="A11" s="7" t="s">
        <v>228</v>
      </c>
      <c r="B11" s="1">
        <v>3.0710000000000002</v>
      </c>
      <c r="C11" s="1">
        <v>2.9420000000000002</v>
      </c>
      <c r="D11" s="1">
        <v>2.9119999999999999</v>
      </c>
      <c r="E11" s="1">
        <v>2.956</v>
      </c>
      <c r="F11" s="1">
        <v>2.99</v>
      </c>
      <c r="G11" s="1">
        <v>3.0329999999999999</v>
      </c>
      <c r="H11" s="1">
        <v>2.9769999999999999</v>
      </c>
      <c r="I11" s="1">
        <v>3.056</v>
      </c>
      <c r="J11" s="1">
        <v>2.9020000000000001</v>
      </c>
      <c r="K11" s="1">
        <v>2.8820000000000001</v>
      </c>
      <c r="L11" s="1">
        <v>3.0049999999999999</v>
      </c>
      <c r="M11" s="1">
        <v>3.0049999999999999</v>
      </c>
      <c r="N11" s="1">
        <v>2.851</v>
      </c>
      <c r="O11" s="1">
        <v>2.79</v>
      </c>
      <c r="P11" s="1">
        <v>2.819</v>
      </c>
      <c r="Q11" s="1">
        <v>2.7130000000000001</v>
      </c>
      <c r="R11" s="1">
        <v>2.7869999999999999</v>
      </c>
      <c r="S11" s="1">
        <v>2.786</v>
      </c>
      <c r="T11" s="1">
        <v>2.7719999999999998</v>
      </c>
      <c r="U11" s="1">
        <v>2.7850000000000001</v>
      </c>
      <c r="V11" s="1">
        <v>2.8370000000000002</v>
      </c>
      <c r="W11" s="1">
        <v>2.8620000000000001</v>
      </c>
      <c r="X11" s="1">
        <v>2.8530000000000002</v>
      </c>
      <c r="Y11" s="1">
        <v>2.875</v>
      </c>
      <c r="Z11" s="1">
        <v>2.8050000000000002</v>
      </c>
      <c r="AA11" s="1">
        <v>2.72</v>
      </c>
      <c r="AB11" s="1">
        <v>2.67</v>
      </c>
      <c r="AC11" s="1">
        <v>2.569</v>
      </c>
      <c r="AD11" s="1">
        <v>2.4809999999999999</v>
      </c>
      <c r="AE11" s="1">
        <v>2.39</v>
      </c>
      <c r="AF11" s="1">
        <v>2.3580000000000001</v>
      </c>
      <c r="AG11" s="1">
        <v>2.31</v>
      </c>
      <c r="AH11" s="1">
        <v>2.2320000000000002</v>
      </c>
      <c r="AI11" s="1">
        <v>2.2109999999999999</v>
      </c>
      <c r="AJ11" s="1">
        <v>2.1280000000000001</v>
      </c>
      <c r="AK11" s="1">
        <v>2.0640000000000001</v>
      </c>
    </row>
    <row r="12" spans="1:37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s="7" customFormat="1" x14ac:dyDescent="0.25">
      <c r="A13" s="7" t="s">
        <v>128</v>
      </c>
      <c r="B13" s="23">
        <f>SUM(B4:B12)</f>
        <v>51.196999999999996</v>
      </c>
      <c r="C13" s="23">
        <f t="shared" ref="C13:AK13" si="0">SUM(C4:C12)</f>
        <v>48.832000000000001</v>
      </c>
      <c r="D13" s="23">
        <f t="shared" si="0"/>
        <v>47.295000000000002</v>
      </c>
      <c r="E13" s="23">
        <f t="shared" si="0"/>
        <v>49.230000000000004</v>
      </c>
      <c r="F13" s="23">
        <f t="shared" si="0"/>
        <v>51.167000000000002</v>
      </c>
      <c r="G13" s="23">
        <f t="shared" si="0"/>
        <v>51.575000000000003</v>
      </c>
      <c r="H13" s="23">
        <f t="shared" si="0"/>
        <v>54.474999999999994</v>
      </c>
      <c r="I13" s="23">
        <f t="shared" si="0"/>
        <v>54.462000000000003</v>
      </c>
      <c r="J13" s="23">
        <f t="shared" si="0"/>
        <v>54.537999999999997</v>
      </c>
      <c r="K13" s="23">
        <f t="shared" si="0"/>
        <v>55.545999999999999</v>
      </c>
      <c r="L13" s="23">
        <f t="shared" si="0"/>
        <v>54.934000000000005</v>
      </c>
      <c r="M13" s="23">
        <f t="shared" si="0"/>
        <v>56.182000000000009</v>
      </c>
      <c r="N13" s="23">
        <f t="shared" si="0"/>
        <v>54.875</v>
      </c>
      <c r="O13" s="23">
        <f t="shared" si="0"/>
        <v>55.484999999999992</v>
      </c>
      <c r="P13" s="23">
        <f t="shared" si="0"/>
        <v>55.873999999999995</v>
      </c>
      <c r="Q13" s="23">
        <f t="shared" si="0"/>
        <v>54.743000000000002</v>
      </c>
      <c r="R13" s="23">
        <f t="shared" si="0"/>
        <v>54.728999999999992</v>
      </c>
      <c r="S13" s="23">
        <f t="shared" si="0"/>
        <v>56.415000000000006</v>
      </c>
      <c r="T13" s="23">
        <f t="shared" si="0"/>
        <v>54.897000000000006</v>
      </c>
      <c r="U13" s="23">
        <f t="shared" si="0"/>
        <v>52.401999999999987</v>
      </c>
      <c r="V13" s="23">
        <f t="shared" si="0"/>
        <v>54.713999999999999</v>
      </c>
      <c r="W13" s="23">
        <f t="shared" si="0"/>
        <v>53.704999999999998</v>
      </c>
      <c r="X13" s="23">
        <f t="shared" si="0"/>
        <v>53.115999999999993</v>
      </c>
      <c r="Y13" s="23">
        <f t="shared" si="0"/>
        <v>53.333000000000006</v>
      </c>
      <c r="Z13" s="23">
        <f t="shared" si="0"/>
        <v>53.739999999999995</v>
      </c>
      <c r="AA13" s="23">
        <f t="shared" si="0"/>
        <v>54.282000000000004</v>
      </c>
      <c r="AB13" s="23">
        <f t="shared" si="0"/>
        <v>53.411999999999999</v>
      </c>
      <c r="AC13" s="23">
        <f t="shared" si="0"/>
        <v>52.675999999999995</v>
      </c>
      <c r="AD13" s="23">
        <f t="shared" si="0"/>
        <v>52.838999999999999</v>
      </c>
      <c r="AE13" s="23">
        <f t="shared" si="0"/>
        <v>51.087000000000003</v>
      </c>
      <c r="AF13" s="23">
        <f t="shared" si="0"/>
        <v>49.372999999999998</v>
      </c>
      <c r="AG13" s="23">
        <f t="shared" si="0"/>
        <v>49.178000000000004</v>
      </c>
      <c r="AH13" s="23">
        <f t="shared" si="0"/>
        <v>48.826000000000001</v>
      </c>
      <c r="AI13" s="23">
        <f t="shared" si="0"/>
        <v>46.551999999999992</v>
      </c>
      <c r="AJ13" s="23">
        <f t="shared" si="0"/>
        <v>44.620999999999995</v>
      </c>
      <c r="AK13" s="23">
        <f t="shared" si="0"/>
        <v>44.070999999999991</v>
      </c>
    </row>
    <row r="14" spans="1:37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6" spans="1:37" s="7" customFormat="1" x14ac:dyDescent="0.25">
      <c r="B16" s="7" t="s">
        <v>118</v>
      </c>
      <c r="C16" s="7" t="s">
        <v>119</v>
      </c>
      <c r="D16" s="7" t="s">
        <v>120</v>
      </c>
      <c r="E16" s="7" t="s">
        <v>121</v>
      </c>
      <c r="F16" s="7" t="s">
        <v>122</v>
      </c>
      <c r="G16" s="7" t="s">
        <v>130</v>
      </c>
      <c r="H16" s="7" t="s">
        <v>142</v>
      </c>
      <c r="I16" s="7" t="s">
        <v>143</v>
      </c>
      <c r="J16" s="7" t="s">
        <v>185</v>
      </c>
      <c r="K16" s="7" t="s">
        <v>210</v>
      </c>
      <c r="L16" s="7">
        <f>K16+1</f>
        <v>2025</v>
      </c>
    </row>
    <row r="17" spans="1:12" x14ac:dyDescent="0.25">
      <c r="A17" s="7" t="s">
        <v>144</v>
      </c>
      <c r="B17" s="5">
        <f>AA4</f>
        <v>14.771000000000001</v>
      </c>
      <c r="C17" s="5">
        <f t="shared" ref="C17:L17" si="1">AB4</f>
        <v>14.472</v>
      </c>
      <c r="D17" s="5">
        <f t="shared" si="1"/>
        <v>14.206</v>
      </c>
      <c r="E17" s="5">
        <f t="shared" si="1"/>
        <v>14.055</v>
      </c>
      <c r="F17" s="5">
        <f t="shared" si="1"/>
        <v>13.888</v>
      </c>
      <c r="G17" s="5">
        <f t="shared" si="1"/>
        <v>13.162000000000001</v>
      </c>
      <c r="H17" s="5">
        <f t="shared" si="1"/>
        <v>12.122</v>
      </c>
      <c r="I17" s="5">
        <f t="shared" si="1"/>
        <v>12.086</v>
      </c>
      <c r="J17" s="5">
        <f t="shared" si="1"/>
        <v>11.57</v>
      </c>
      <c r="K17" s="5">
        <f t="shared" si="1"/>
        <v>11.022</v>
      </c>
      <c r="L17" s="5">
        <f t="shared" si="1"/>
        <v>10.928000000000001</v>
      </c>
    </row>
    <row r="18" spans="1:12" x14ac:dyDescent="0.25">
      <c r="A18" s="7" t="s">
        <v>187</v>
      </c>
      <c r="B18" s="5">
        <f>AA5</f>
        <v>11.721</v>
      </c>
      <c r="C18" s="5">
        <f t="shared" ref="C18:L18" si="2">AB5</f>
        <v>11.407999999999999</v>
      </c>
      <c r="D18" s="5">
        <f t="shared" si="2"/>
        <v>11.795</v>
      </c>
      <c r="E18" s="5">
        <f t="shared" si="2"/>
        <v>11.826000000000001</v>
      </c>
      <c r="F18" s="5">
        <f t="shared" si="2"/>
        <v>11.385999999999999</v>
      </c>
      <c r="G18" s="5">
        <f t="shared" si="2"/>
        <v>11.263</v>
      </c>
      <c r="H18" s="5">
        <f t="shared" si="2"/>
        <v>11.643000000000001</v>
      </c>
      <c r="I18" s="5">
        <f t="shared" si="2"/>
        <v>11.444000000000001</v>
      </c>
      <c r="J18" s="5">
        <f t="shared" si="2"/>
        <v>10.837999999999999</v>
      </c>
      <c r="K18" s="5">
        <f t="shared" si="2"/>
        <v>10.555</v>
      </c>
      <c r="L18" s="5">
        <f t="shared" si="2"/>
        <v>10.725</v>
      </c>
    </row>
    <row r="19" spans="1:12" x14ac:dyDescent="0.25">
      <c r="A19" s="7" t="s">
        <v>225</v>
      </c>
      <c r="B19" s="5">
        <f>AA8</f>
        <v>10.255000000000001</v>
      </c>
      <c r="C19" s="5">
        <f t="shared" ref="C19:L19" si="3">AB8</f>
        <v>9.9890000000000008</v>
      </c>
      <c r="D19" s="5">
        <f t="shared" si="3"/>
        <v>9.1189999999999998</v>
      </c>
      <c r="E19" s="5">
        <f t="shared" si="3"/>
        <v>9.3620000000000001</v>
      </c>
      <c r="F19" s="5">
        <f t="shared" si="3"/>
        <v>8.7279999999999998</v>
      </c>
      <c r="G19" s="5">
        <f t="shared" si="3"/>
        <v>8.3480000000000008</v>
      </c>
      <c r="H19" s="5">
        <f t="shared" si="3"/>
        <v>8.6910000000000007</v>
      </c>
      <c r="I19" s="5">
        <f t="shared" si="3"/>
        <v>8.7119999999999997</v>
      </c>
      <c r="J19" s="5">
        <f t="shared" si="3"/>
        <v>8.0459999999999994</v>
      </c>
      <c r="K19" s="5">
        <f t="shared" si="3"/>
        <v>7.524</v>
      </c>
      <c r="L19" s="5">
        <f t="shared" si="3"/>
        <v>6.91</v>
      </c>
    </row>
    <row r="20" spans="1:12" x14ac:dyDescent="0.25">
      <c r="A20" s="7" t="s">
        <v>226</v>
      </c>
      <c r="B20" s="5">
        <f>AA9</f>
        <v>7.4740000000000002</v>
      </c>
      <c r="C20" s="5">
        <f t="shared" ref="C20:L20" si="4">AB9</f>
        <v>7.4020000000000001</v>
      </c>
      <c r="D20" s="5">
        <f t="shared" si="4"/>
        <v>7.51</v>
      </c>
      <c r="E20" s="5">
        <f t="shared" si="4"/>
        <v>7.75</v>
      </c>
      <c r="F20" s="5">
        <f t="shared" si="4"/>
        <v>7.6909999999999998</v>
      </c>
      <c r="G20" s="5">
        <f t="shared" si="4"/>
        <v>7.3789999999999996</v>
      </c>
      <c r="H20" s="5">
        <f t="shared" si="4"/>
        <v>7.4470000000000001</v>
      </c>
      <c r="I20" s="5">
        <f t="shared" si="4"/>
        <v>7.7560000000000002</v>
      </c>
      <c r="J20" s="5">
        <f t="shared" si="4"/>
        <v>7.65</v>
      </c>
      <c r="K20" s="5">
        <f t="shared" si="4"/>
        <v>7.3150000000000004</v>
      </c>
      <c r="L20" s="5">
        <f t="shared" si="4"/>
        <v>7.3609999999999998</v>
      </c>
    </row>
    <row r="21" spans="1:12" x14ac:dyDescent="0.25">
      <c r="A21" s="7" t="s">
        <v>227</v>
      </c>
      <c r="B21" s="5">
        <f>Z10</f>
        <v>4.5739999999999998</v>
      </c>
      <c r="C21" s="5">
        <f t="shared" ref="C21:L21" si="5">AA10</f>
        <v>4.6289999999999996</v>
      </c>
      <c r="D21" s="5">
        <f t="shared" si="5"/>
        <v>4.6769999999999996</v>
      </c>
      <c r="E21" s="5">
        <f t="shared" si="5"/>
        <v>4.649</v>
      </c>
      <c r="F21" s="5">
        <f t="shared" si="5"/>
        <v>4.665</v>
      </c>
      <c r="G21" s="5">
        <f t="shared" si="5"/>
        <v>4.6189999999999998</v>
      </c>
      <c r="H21" s="5">
        <f t="shared" si="5"/>
        <v>4.6280000000000001</v>
      </c>
      <c r="I21" s="5">
        <f t="shared" si="5"/>
        <v>4.6890000000000001</v>
      </c>
      <c r="J21" s="5">
        <f t="shared" si="5"/>
        <v>4.5739999999999998</v>
      </c>
      <c r="K21" s="5">
        <f t="shared" si="5"/>
        <v>4.3949999999999996</v>
      </c>
      <c r="L21" s="5">
        <f t="shared" si="5"/>
        <v>4.4089999999999998</v>
      </c>
    </row>
    <row r="22" spans="1:12" x14ac:dyDescent="0.25">
      <c r="A22" s="7" t="s">
        <v>223</v>
      </c>
      <c r="B22" s="5">
        <f>Y6</f>
        <v>1.77</v>
      </c>
      <c r="C22" s="5">
        <f t="shared" ref="C22:L22" si="6">Z6</f>
        <v>1.7669999999999999</v>
      </c>
      <c r="D22" s="5">
        <f t="shared" si="6"/>
        <v>1.7649999999999999</v>
      </c>
      <c r="E22" s="5">
        <f t="shared" si="6"/>
        <v>1.7490000000000001</v>
      </c>
      <c r="F22" s="5">
        <f t="shared" si="6"/>
        <v>1.9059999999999999</v>
      </c>
      <c r="G22" s="5">
        <f t="shared" si="6"/>
        <v>1.901</v>
      </c>
      <c r="H22" s="5">
        <f t="shared" si="6"/>
        <v>1.7849999999999999</v>
      </c>
      <c r="I22" s="5">
        <f t="shared" si="6"/>
        <v>1.712</v>
      </c>
      <c r="J22" s="5">
        <f t="shared" si="6"/>
        <v>1.7250000000000001</v>
      </c>
      <c r="K22" s="5">
        <f t="shared" si="6"/>
        <v>1.446</v>
      </c>
      <c r="L22" s="5">
        <f t="shared" si="6"/>
        <v>1.206</v>
      </c>
    </row>
    <row r="23" spans="1:12" x14ac:dyDescent="0.25">
      <c r="A23" s="7" t="s">
        <v>224</v>
      </c>
      <c r="B23" s="5">
        <f>AA7</f>
        <v>0.94699999999999995</v>
      </c>
      <c r="C23" s="5">
        <f t="shared" ref="C23:L23" si="7">AB7</f>
        <v>1.0449999999999999</v>
      </c>
      <c r="D23" s="5">
        <f t="shared" si="7"/>
        <v>0.92200000000000004</v>
      </c>
      <c r="E23" s="5">
        <f t="shared" si="7"/>
        <v>0.79900000000000004</v>
      </c>
      <c r="F23" s="5">
        <f t="shared" si="7"/>
        <v>0.6</v>
      </c>
      <c r="G23" s="5">
        <f t="shared" si="7"/>
        <v>0.52300000000000002</v>
      </c>
      <c r="H23" s="5">
        <f t="shared" si="7"/>
        <v>0.55100000000000005</v>
      </c>
      <c r="I23" s="5">
        <f t="shared" si="7"/>
        <v>0.57599999999999996</v>
      </c>
      <c r="J23" s="5">
        <f t="shared" si="7"/>
        <v>0.63600000000000001</v>
      </c>
      <c r="K23" s="5">
        <f t="shared" si="7"/>
        <v>0.53200000000000003</v>
      </c>
      <c r="L23" s="5">
        <f t="shared" si="7"/>
        <v>0.49299999999999999</v>
      </c>
    </row>
    <row r="24" spans="1:12" x14ac:dyDescent="0.25">
      <c r="A24" s="7" t="s">
        <v>228</v>
      </c>
      <c r="B24" s="5">
        <f>AA11</f>
        <v>2.72</v>
      </c>
      <c r="C24" s="5">
        <f t="shared" ref="C24:L24" si="8">AB11</f>
        <v>2.67</v>
      </c>
      <c r="D24" s="5">
        <f t="shared" si="8"/>
        <v>2.569</v>
      </c>
      <c r="E24" s="5">
        <f t="shared" si="8"/>
        <v>2.4809999999999999</v>
      </c>
      <c r="F24" s="5">
        <f t="shared" si="8"/>
        <v>2.39</v>
      </c>
      <c r="G24" s="5">
        <f t="shared" si="8"/>
        <v>2.3580000000000001</v>
      </c>
      <c r="H24" s="5">
        <f t="shared" si="8"/>
        <v>2.31</v>
      </c>
      <c r="I24" s="5">
        <f t="shared" si="8"/>
        <v>2.2320000000000002</v>
      </c>
      <c r="J24" s="5">
        <f t="shared" si="8"/>
        <v>2.2109999999999999</v>
      </c>
      <c r="K24" s="5">
        <f t="shared" si="8"/>
        <v>2.1280000000000001</v>
      </c>
      <c r="L24" s="5">
        <f t="shared" si="8"/>
        <v>2.0640000000000001</v>
      </c>
    </row>
  </sheetData>
  <hyperlinks>
    <hyperlink ref="H1" r:id="rId1" display="https://www.ssb.no/natur-og-miljo/forurensning-og-klima/statistikk/utslipp-til-luft" xr:uid="{7808197D-0452-4D64-B9CC-B8057E4C273E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  <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BB17D-DA2B-44FF-BBE1-53AF37129E35}">
  <dimension ref="A1:I40"/>
  <sheetViews>
    <sheetView topLeftCell="A4" zoomScale="80" zoomScaleNormal="80" workbookViewId="0">
      <selection activeCell="M57" sqref="M57"/>
    </sheetView>
  </sheetViews>
  <sheetFormatPr baseColWidth="10" defaultRowHeight="15" x14ac:dyDescent="0.25"/>
  <cols>
    <col min="1" max="1" width="11.42578125" style="7"/>
  </cols>
  <sheetData>
    <row r="1" spans="1:9" x14ac:dyDescent="0.25">
      <c r="A1" s="7" t="s">
        <v>284</v>
      </c>
    </row>
    <row r="2" spans="1:9" x14ac:dyDescent="0.25">
      <c r="A2" s="4" t="s">
        <v>285</v>
      </c>
      <c r="G2" s="4" t="s">
        <v>286</v>
      </c>
    </row>
    <row r="3" spans="1:9" x14ac:dyDescent="0.25">
      <c r="A3" s="4"/>
      <c r="G3" s="4"/>
    </row>
    <row r="4" spans="1:9" x14ac:dyDescent="0.25">
      <c r="A4" s="7" t="s">
        <v>289</v>
      </c>
    </row>
    <row r="5" spans="1:9" s="7" customFormat="1" x14ac:dyDescent="0.25">
      <c r="B5" s="7">
        <v>1990</v>
      </c>
      <c r="C5" s="7">
        <v>1995</v>
      </c>
      <c r="D5" s="7">
        <v>2000</v>
      </c>
      <c r="E5" s="7">
        <v>2005</v>
      </c>
      <c r="F5" s="7">
        <v>2010</v>
      </c>
      <c r="G5" s="7">
        <v>2015</v>
      </c>
      <c r="H5" s="7">
        <v>2020</v>
      </c>
      <c r="I5" s="7">
        <v>2024</v>
      </c>
    </row>
    <row r="6" spans="1:9" x14ac:dyDescent="0.25">
      <c r="A6" s="7" t="s">
        <v>179</v>
      </c>
      <c r="B6" s="5">
        <v>3881.6560667999993</v>
      </c>
      <c r="C6" s="5">
        <v>4003.0978123999998</v>
      </c>
      <c r="D6" s="5">
        <v>4098.4416228</v>
      </c>
      <c r="E6" s="5">
        <v>4573.9402968000004</v>
      </c>
      <c r="F6" s="5">
        <v>4859.469262399999</v>
      </c>
      <c r="G6" s="5">
        <v>4333.2323043999995</v>
      </c>
      <c r="H6" s="5">
        <v>4297.1790789999995</v>
      </c>
      <c r="I6" s="5">
        <v>4023.4901600000003</v>
      </c>
    </row>
    <row r="7" spans="1:9" x14ac:dyDescent="0.25">
      <c r="A7" s="7" t="s">
        <v>187</v>
      </c>
      <c r="B7" s="5">
        <v>3621.3353163999996</v>
      </c>
      <c r="C7" s="5">
        <v>3178.6456416000001</v>
      </c>
      <c r="D7" s="5">
        <v>3192.3833360000003</v>
      </c>
      <c r="E7" s="5">
        <v>3197.6716367999998</v>
      </c>
      <c r="F7" s="5">
        <v>2793.1538152000003</v>
      </c>
      <c r="G7" s="5">
        <v>2667.0751551999997</v>
      </c>
      <c r="H7" s="5">
        <v>2588.1862300000003</v>
      </c>
      <c r="I7" s="5">
        <v>2382.1722995999994</v>
      </c>
    </row>
    <row r="8" spans="1:9" x14ac:dyDescent="0.25">
      <c r="A8" s="7" t="s">
        <v>186</v>
      </c>
      <c r="B8" s="5">
        <v>2576.5823372</v>
      </c>
      <c r="C8" s="5">
        <v>2752.6201439999995</v>
      </c>
      <c r="D8" s="5">
        <v>3067.1897676000003</v>
      </c>
      <c r="E8" s="5">
        <v>3283.2303251999997</v>
      </c>
      <c r="F8" s="5">
        <v>3262.1716852</v>
      </c>
      <c r="G8" s="5">
        <v>3175.8720815999995</v>
      </c>
      <c r="H8" s="5">
        <v>2942.6046540000002</v>
      </c>
      <c r="I8" s="5">
        <v>3306.7918856000006</v>
      </c>
    </row>
    <row r="9" spans="1:9" x14ac:dyDescent="0.25">
      <c r="A9" s="7" t="s">
        <v>92</v>
      </c>
      <c r="B9" s="5">
        <v>831.85061599999995</v>
      </c>
      <c r="C9" s="5">
        <v>860.39661519999993</v>
      </c>
      <c r="D9" s="5">
        <v>834.43884279999986</v>
      </c>
      <c r="E9" s="5">
        <v>858.41300360000014</v>
      </c>
      <c r="F9" s="5">
        <v>857.28072759999998</v>
      </c>
      <c r="G9" s="5">
        <v>794.0483387999999</v>
      </c>
      <c r="H9" s="5">
        <v>710.90644200000008</v>
      </c>
      <c r="I9" s="5">
        <v>688.12557199999992</v>
      </c>
    </row>
    <row r="10" spans="1:9" x14ac:dyDescent="0.25">
      <c r="A10" s="7" t="s">
        <v>191</v>
      </c>
      <c r="B10" s="5">
        <v>433.71383839999993</v>
      </c>
      <c r="C10" s="5">
        <v>417.95754679999999</v>
      </c>
      <c r="D10" s="5">
        <v>383.9153748</v>
      </c>
      <c r="E10" s="5">
        <v>389.69504000000001</v>
      </c>
      <c r="F10" s="5">
        <v>374.26008000000002</v>
      </c>
      <c r="G10" s="5">
        <v>367.86285399999997</v>
      </c>
      <c r="H10" s="5">
        <v>479.74246800000003</v>
      </c>
      <c r="I10" s="5">
        <v>470.91296199999999</v>
      </c>
    </row>
    <row r="11" spans="1:9" x14ac:dyDescent="0.25">
      <c r="A11" s="7" t="s">
        <v>129</v>
      </c>
      <c r="B11" s="5">
        <v>227.41257119999997</v>
      </c>
      <c r="C11" s="5">
        <v>269.10109199999999</v>
      </c>
      <c r="D11" s="5">
        <v>271.2824372</v>
      </c>
      <c r="E11" s="5">
        <v>300.0555296</v>
      </c>
      <c r="F11" s="5">
        <v>291.30756359999992</v>
      </c>
      <c r="G11" s="5">
        <v>272.29031479999998</v>
      </c>
      <c r="H11" s="5">
        <v>255.60720499999999</v>
      </c>
      <c r="I11" s="5">
        <v>257.32513160000002</v>
      </c>
    </row>
    <row r="12" spans="1:9" x14ac:dyDescent="0.25"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7" t="s">
        <v>128</v>
      </c>
      <c r="B13" s="20">
        <v>11572.550745999997</v>
      </c>
      <c r="C13" s="20">
        <v>11481.818852</v>
      </c>
      <c r="D13" s="20">
        <v>11847.651381200001</v>
      </c>
      <c r="E13" s="20">
        <v>12603.005832000001</v>
      </c>
      <c r="F13" s="20">
        <v>12437.643134</v>
      </c>
      <c r="G13" s="20">
        <v>11610.381048799998</v>
      </c>
      <c r="H13" s="20">
        <v>11274.226078</v>
      </c>
      <c r="I13" s="20">
        <v>11128.818010800002</v>
      </c>
    </row>
    <row r="31" spans="1:7" x14ac:dyDescent="0.25">
      <c r="A31" s="7" t="s">
        <v>290</v>
      </c>
    </row>
    <row r="32" spans="1:7" x14ac:dyDescent="0.25">
      <c r="B32" s="7" t="s">
        <v>12</v>
      </c>
      <c r="C32" s="7" t="s">
        <v>287</v>
      </c>
      <c r="D32" s="7" t="s">
        <v>288</v>
      </c>
      <c r="E32" s="7" t="s">
        <v>8</v>
      </c>
      <c r="F32" s="7" t="s">
        <v>9</v>
      </c>
      <c r="G32" s="7" t="s">
        <v>127</v>
      </c>
    </row>
    <row r="33" spans="1:7" x14ac:dyDescent="0.25">
      <c r="A33" s="7">
        <v>1990</v>
      </c>
      <c r="B33" s="5">
        <v>2060.772422</v>
      </c>
      <c r="C33" s="5">
        <v>5013.8374107999989</v>
      </c>
      <c r="D33" s="5">
        <v>1053.7098379999998</v>
      </c>
      <c r="E33" s="5">
        <v>720.52136759999996</v>
      </c>
      <c r="F33" s="5">
        <v>447.99483040000001</v>
      </c>
      <c r="G33" s="5">
        <v>2275.7148771999996</v>
      </c>
    </row>
    <row r="34" spans="1:7" x14ac:dyDescent="0.25">
      <c r="A34" s="7">
        <v>1995</v>
      </c>
      <c r="B34" s="5">
        <v>2276.4205980000006</v>
      </c>
      <c r="C34" s="5">
        <v>5042.2756227999998</v>
      </c>
      <c r="D34" s="5">
        <v>658.09119999999996</v>
      </c>
      <c r="E34" s="5">
        <v>629.28556959999992</v>
      </c>
      <c r="F34" s="5">
        <v>506.03931639999996</v>
      </c>
      <c r="G34" s="5">
        <v>2369.7065452000002</v>
      </c>
    </row>
    <row r="35" spans="1:7" x14ac:dyDescent="0.25">
      <c r="A35" s="7">
        <v>2000</v>
      </c>
      <c r="B35" s="5">
        <v>2493.9048451999997</v>
      </c>
      <c r="C35" s="5">
        <v>5171.2126851999992</v>
      </c>
      <c r="D35" s="5">
        <v>423.59171319999996</v>
      </c>
      <c r="E35" s="5">
        <v>575.00755719999995</v>
      </c>
      <c r="F35" s="5">
        <v>566.31354280000005</v>
      </c>
      <c r="G35" s="5">
        <v>2617.6210375999999</v>
      </c>
    </row>
    <row r="36" spans="1:7" x14ac:dyDescent="0.25">
      <c r="A36" s="7">
        <v>2005</v>
      </c>
      <c r="B36" s="5">
        <v>2690.3167876000002</v>
      </c>
      <c r="C36" s="5">
        <v>5257.6835163999995</v>
      </c>
      <c r="D36" s="5">
        <v>369.48350159999995</v>
      </c>
      <c r="E36" s="5">
        <v>700.27376479999987</v>
      </c>
      <c r="F36" s="5">
        <v>706.51632800000004</v>
      </c>
      <c r="G36" s="5">
        <v>2878.7319336</v>
      </c>
    </row>
    <row r="37" spans="1:7" x14ac:dyDescent="0.25">
      <c r="A37" s="7">
        <v>2010</v>
      </c>
      <c r="B37" s="5">
        <v>2661.0782684000001</v>
      </c>
      <c r="C37" s="5">
        <v>4738.7172875999995</v>
      </c>
      <c r="D37" s="5">
        <v>368.85711320000001</v>
      </c>
      <c r="E37" s="5">
        <v>725.31078720000005</v>
      </c>
      <c r="F37" s="5">
        <v>1003.3527184</v>
      </c>
      <c r="G37" s="5">
        <v>2940.3269592000001</v>
      </c>
    </row>
    <row r="38" spans="1:7" x14ac:dyDescent="0.25">
      <c r="A38" s="7">
        <v>2015</v>
      </c>
      <c r="B38" s="5">
        <v>2379.4224616000001</v>
      </c>
      <c r="C38" s="5">
        <v>4369.4215203999993</v>
      </c>
      <c r="D38" s="5">
        <v>330.24758039999995</v>
      </c>
      <c r="E38" s="5">
        <v>638.22617679999985</v>
      </c>
      <c r="F38" s="5">
        <v>1048.0517175999998</v>
      </c>
      <c r="G38" s="5">
        <v>2845.0115919999998</v>
      </c>
    </row>
    <row r="39" spans="1:7" x14ac:dyDescent="0.25">
      <c r="A39" s="7">
        <v>2020</v>
      </c>
      <c r="B39" s="5">
        <v>2415.7915640000006</v>
      </c>
      <c r="C39" s="5">
        <v>3868.7349980000004</v>
      </c>
      <c r="D39" s="5">
        <v>229.06547300000003</v>
      </c>
      <c r="E39" s="5">
        <v>620.90817100000004</v>
      </c>
      <c r="F39" s="5">
        <v>1380.699145</v>
      </c>
      <c r="G39" s="5">
        <v>2755.157369</v>
      </c>
    </row>
    <row r="40" spans="1:7" x14ac:dyDescent="0.25">
      <c r="A40" s="7">
        <v>2024</v>
      </c>
      <c r="B40" s="5">
        <v>2117.7500212</v>
      </c>
      <c r="C40" s="5">
        <v>4109.2064460000001</v>
      </c>
      <c r="D40" s="5">
        <v>148.83463520000001</v>
      </c>
      <c r="E40" s="5">
        <v>559.25968720000003</v>
      </c>
      <c r="F40" s="5">
        <v>1394.6239896</v>
      </c>
      <c r="G40" s="5">
        <v>2747.9336048</v>
      </c>
    </row>
  </sheetData>
  <hyperlinks>
    <hyperlink ref="A2" r:id="rId1" location="Energy%20balances" display="https://ec.europa.eu/eurostat/web/energy/database/additional-data - Energy%20balances" xr:uid="{ECDE5448-70E1-4A34-89A1-D4DF49757E45}"/>
    <hyperlink ref="G2" r:id="rId2" display="https://ec.europa.eu/eurostat/databrowser/view/nrg_bal_c__custom_16030518/default/table?lang=en" xr:uid="{852FD235-8099-477F-BB29-91EFF8E4E1D8}"/>
  </hyperlinks>
  <pageMargins left="0.7" right="0.7" top="0.75" bottom="0.75" header="0.3" footer="0.3"/>
  <pageSetup paperSize="9" orientation="portrait" r:id="rId3"/>
  <headerFooter>
    <oddHeader>&amp;R&amp;"Aptos"&amp;20&amp;KFF0000 Internt&amp;1#_x000D_</oddHeader>
  </headerFooter>
  <drawing r:id="rId4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EA8FE-94B5-4252-BAFF-78AF5A5EA7AA}">
  <dimension ref="A1:H9"/>
  <sheetViews>
    <sheetView zoomScale="90" zoomScaleNormal="90" workbookViewId="0">
      <selection activeCell="G14" sqref="G14"/>
    </sheetView>
  </sheetViews>
  <sheetFormatPr baseColWidth="10" defaultRowHeight="15" x14ac:dyDescent="0.25"/>
  <sheetData>
    <row r="1" spans="1:8" x14ac:dyDescent="0.25">
      <c r="A1" s="92" t="s">
        <v>346</v>
      </c>
      <c r="B1" s="92"/>
      <c r="C1" s="92"/>
      <c r="D1" s="92"/>
      <c r="E1" s="92"/>
      <c r="F1" s="93" t="s">
        <v>347</v>
      </c>
      <c r="G1" s="92"/>
      <c r="H1" s="92"/>
    </row>
    <row r="3" spans="1:8" x14ac:dyDescent="0.25">
      <c r="B3" t="s">
        <v>348</v>
      </c>
      <c r="C3" t="s">
        <v>187</v>
      </c>
      <c r="D3" t="s">
        <v>186</v>
      </c>
      <c r="E3" t="s">
        <v>224</v>
      </c>
      <c r="F3" t="s">
        <v>349</v>
      </c>
      <c r="G3" t="s">
        <v>350</v>
      </c>
    </row>
    <row r="4" spans="1:8" x14ac:dyDescent="0.25">
      <c r="A4" t="s">
        <v>103</v>
      </c>
      <c r="B4">
        <v>1414</v>
      </c>
      <c r="C4">
        <v>994</v>
      </c>
      <c r="D4">
        <v>800</v>
      </c>
      <c r="E4">
        <v>551</v>
      </c>
      <c r="F4">
        <v>410</v>
      </c>
      <c r="G4">
        <v>276</v>
      </c>
    </row>
    <row r="5" spans="1:8" x14ac:dyDescent="0.25">
      <c r="A5" t="s">
        <v>108</v>
      </c>
      <c r="B5">
        <v>1480</v>
      </c>
      <c r="C5">
        <v>980</v>
      </c>
      <c r="D5">
        <v>849</v>
      </c>
      <c r="E5">
        <v>577</v>
      </c>
      <c r="F5">
        <v>389</v>
      </c>
      <c r="G5">
        <v>259</v>
      </c>
    </row>
    <row r="6" spans="1:8" x14ac:dyDescent="0.25">
      <c r="A6" t="s">
        <v>113</v>
      </c>
      <c r="B6">
        <v>1335</v>
      </c>
      <c r="C6">
        <v>833</v>
      </c>
      <c r="D6">
        <v>818</v>
      </c>
      <c r="E6">
        <v>571</v>
      </c>
      <c r="F6">
        <v>378</v>
      </c>
      <c r="G6">
        <v>231</v>
      </c>
    </row>
    <row r="7" spans="1:8" x14ac:dyDescent="0.25">
      <c r="A7" t="s">
        <v>118</v>
      </c>
      <c r="B7">
        <v>1186</v>
      </c>
      <c r="C7">
        <v>760</v>
      </c>
      <c r="D7">
        <v>794</v>
      </c>
      <c r="E7">
        <v>463</v>
      </c>
      <c r="F7">
        <v>381</v>
      </c>
      <c r="G7">
        <v>207</v>
      </c>
    </row>
    <row r="8" spans="1:8" x14ac:dyDescent="0.25">
      <c r="A8" s="94">
        <v>2020</v>
      </c>
      <c r="B8">
        <v>832</v>
      </c>
      <c r="C8">
        <v>705</v>
      </c>
      <c r="D8">
        <v>722</v>
      </c>
      <c r="E8">
        <v>437</v>
      </c>
      <c r="F8">
        <v>380</v>
      </c>
      <c r="G8">
        <v>202</v>
      </c>
    </row>
    <row r="9" spans="1:8" x14ac:dyDescent="0.25">
      <c r="A9" s="94">
        <v>2024</v>
      </c>
      <c r="B9">
        <v>689</v>
      </c>
      <c r="C9">
        <v>611</v>
      </c>
      <c r="D9">
        <v>804</v>
      </c>
      <c r="E9">
        <v>360</v>
      </c>
      <c r="F9">
        <v>359</v>
      </c>
      <c r="G9">
        <v>193</v>
      </c>
    </row>
  </sheetData>
  <hyperlinks>
    <hyperlink ref="F1" r:id="rId1" xr:uid="{F9E370B1-6382-4E8E-9AD3-A026B38ED3CA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  <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9582-0E0F-4DE1-AEED-AC16DA471D34}">
  <dimension ref="A1:G36"/>
  <sheetViews>
    <sheetView zoomScale="80" zoomScaleNormal="80" workbookViewId="0">
      <selection activeCell="U36" sqref="U36"/>
    </sheetView>
  </sheetViews>
  <sheetFormatPr baseColWidth="10" defaultRowHeight="15" x14ac:dyDescent="0.25"/>
  <cols>
    <col min="1" max="1" width="21" style="7" customWidth="1"/>
  </cols>
  <sheetData>
    <row r="1" spans="1:7" ht="15.75" x14ac:dyDescent="0.25">
      <c r="A1" s="7" t="s">
        <v>292</v>
      </c>
      <c r="C1" s="73" t="s">
        <v>291</v>
      </c>
    </row>
    <row r="2" spans="1:7" ht="15.75" customHeight="1" x14ac:dyDescent="0.25"/>
    <row r="3" spans="1:7" ht="15.75" customHeight="1" x14ac:dyDescent="0.25">
      <c r="A3" s="7" t="s">
        <v>293</v>
      </c>
    </row>
    <row r="4" spans="1:7" s="7" customFormat="1" x14ac:dyDescent="0.25">
      <c r="B4" s="7">
        <v>2000</v>
      </c>
      <c r="C4" s="7">
        <v>2005</v>
      </c>
      <c r="D4" s="7">
        <v>2010</v>
      </c>
      <c r="E4" s="7">
        <v>2015</v>
      </c>
      <c r="F4" s="7">
        <v>2020</v>
      </c>
      <c r="G4" s="7">
        <v>2024</v>
      </c>
    </row>
    <row r="5" spans="1:7" x14ac:dyDescent="0.25">
      <c r="A5" s="7" t="s">
        <v>179</v>
      </c>
      <c r="B5" s="5">
        <v>748.45775199999991</v>
      </c>
      <c r="C5" s="5">
        <v>758.52191199999993</v>
      </c>
      <c r="D5" s="5">
        <v>794.07637599999998</v>
      </c>
      <c r="E5" s="5">
        <v>671.165212</v>
      </c>
      <c r="F5" s="5">
        <v>655.85727199999997</v>
      </c>
      <c r="G5" s="5">
        <v>600.26937599999997</v>
      </c>
    </row>
    <row r="6" spans="1:7" x14ac:dyDescent="0.25">
      <c r="A6" s="7" t="s">
        <v>187</v>
      </c>
      <c r="B6" s="5">
        <v>411.87145600000002</v>
      </c>
      <c r="C6" s="5">
        <v>374.71700399999997</v>
      </c>
      <c r="D6" s="5">
        <v>277.54890799999998</v>
      </c>
      <c r="E6" s="5">
        <v>258.76955199999998</v>
      </c>
      <c r="F6" s="5">
        <v>247.61058399999999</v>
      </c>
      <c r="G6" s="5">
        <v>226.4117</v>
      </c>
    </row>
    <row r="7" spans="1:7" x14ac:dyDescent="0.25">
      <c r="A7" s="7" t="s">
        <v>186</v>
      </c>
      <c r="B7" s="5">
        <v>643.34899199999995</v>
      </c>
      <c r="C7" s="5">
        <v>682.00077199999998</v>
      </c>
      <c r="D7" s="5">
        <v>641.86268400000006</v>
      </c>
      <c r="E7" s="5">
        <v>633.56068000000005</v>
      </c>
      <c r="F7" s="5">
        <v>483.85711199999997</v>
      </c>
      <c r="G7" s="5">
        <v>626.58293199999991</v>
      </c>
    </row>
    <row r="8" spans="1:7" x14ac:dyDescent="0.25">
      <c r="A8" s="7" t="s">
        <v>92</v>
      </c>
      <c r="B8" s="5">
        <v>188.26892799999999</v>
      </c>
      <c r="C8" s="5">
        <v>200.03643199999999</v>
      </c>
      <c r="D8" s="5">
        <v>168.05963999999997</v>
      </c>
      <c r="E8" s="5">
        <v>144.73784000000001</v>
      </c>
      <c r="F8" s="5">
        <v>127.989644</v>
      </c>
      <c r="G8" s="5">
        <v>104.28689999999999</v>
      </c>
    </row>
    <row r="9" spans="1:7" x14ac:dyDescent="0.25">
      <c r="A9" s="7" t="s">
        <v>191</v>
      </c>
      <c r="B9" s="5">
        <v>187.44439999999986</v>
      </c>
      <c r="C9" s="5">
        <v>177.88565199999994</v>
      </c>
      <c r="D9" s="5">
        <v>137.11629200000004</v>
      </c>
      <c r="E9" s="5">
        <v>130.43631599999992</v>
      </c>
      <c r="F9" s="5">
        <v>115.98294800000002</v>
      </c>
      <c r="G9" s="5">
        <v>85.20269600000006</v>
      </c>
    </row>
    <row r="10" spans="1:7" x14ac:dyDescent="0.25">
      <c r="A10" s="7" t="s">
        <v>129</v>
      </c>
      <c r="B10" s="5">
        <v>51.912783999999995</v>
      </c>
      <c r="C10" s="5">
        <v>40.987671999999996</v>
      </c>
      <c r="D10" s="5">
        <v>41.01934</v>
      </c>
      <c r="E10" s="5">
        <v>38.171191999999998</v>
      </c>
      <c r="F10" s="5">
        <v>31.901855999999995</v>
      </c>
      <c r="G10" s="5">
        <v>33.240031999999999</v>
      </c>
    </row>
    <row r="12" spans="1:7" x14ac:dyDescent="0.25">
      <c r="A12" s="7" t="s">
        <v>128</v>
      </c>
      <c r="B12" s="5">
        <f>SUM(B5:B11)</f>
        <v>2231.3043119999998</v>
      </c>
      <c r="C12" s="5">
        <f t="shared" ref="C12:G12" si="0">SUM(C5:C11)</f>
        <v>2234.1494439999997</v>
      </c>
      <c r="D12" s="5">
        <f t="shared" si="0"/>
        <v>2059.6832399999998</v>
      </c>
      <c r="E12" s="5">
        <f t="shared" si="0"/>
        <v>1876.8407920000002</v>
      </c>
      <c r="F12" s="5">
        <f t="shared" si="0"/>
        <v>1663.1994159999999</v>
      </c>
      <c r="G12" s="5">
        <f t="shared" si="0"/>
        <v>1675.9936359999999</v>
      </c>
    </row>
    <row r="29" spans="1:7" x14ac:dyDescent="0.25">
      <c r="A29" s="7" t="s">
        <v>294</v>
      </c>
    </row>
    <row r="30" spans="1:7" x14ac:dyDescent="0.25">
      <c r="B30" t="s">
        <v>12</v>
      </c>
      <c r="C30" t="s">
        <v>287</v>
      </c>
      <c r="D30" t="s">
        <v>288</v>
      </c>
      <c r="E30" t="s">
        <v>8</v>
      </c>
      <c r="F30" t="s">
        <v>9</v>
      </c>
      <c r="G30" t="s">
        <v>127</v>
      </c>
    </row>
    <row r="31" spans="1:7" x14ac:dyDescent="0.25">
      <c r="A31" s="7">
        <v>2000</v>
      </c>
      <c r="B31" s="5">
        <v>774.56088399999999</v>
      </c>
      <c r="C31" s="5">
        <v>966.54239200000006</v>
      </c>
      <c r="D31" s="5">
        <v>67.175483999999997</v>
      </c>
      <c r="E31" s="5">
        <v>29.173072000000001</v>
      </c>
      <c r="F31" s="5">
        <v>7.795895999999999</v>
      </c>
      <c r="G31" s="5">
        <v>386.05658400000004</v>
      </c>
    </row>
    <row r="32" spans="1:7" x14ac:dyDescent="0.25">
      <c r="A32" s="7">
        <v>2005</v>
      </c>
      <c r="B32" s="5">
        <v>748.214384</v>
      </c>
      <c r="C32" s="5">
        <v>1014.6781</v>
      </c>
      <c r="D32" s="5">
        <v>43.679335999999999</v>
      </c>
      <c r="E32" s="5">
        <v>15.843743999999999</v>
      </c>
      <c r="F32" s="5">
        <v>9.2511159999999997</v>
      </c>
      <c r="G32" s="5">
        <v>402.48299600000001</v>
      </c>
    </row>
    <row r="33" spans="1:7" x14ac:dyDescent="0.25">
      <c r="A33" s="7">
        <v>2010</v>
      </c>
      <c r="B33" s="5">
        <v>691.75312399999996</v>
      </c>
      <c r="C33" s="5">
        <v>891.87504799999999</v>
      </c>
      <c r="D33" s="5">
        <v>42.389996000000004</v>
      </c>
      <c r="E33" s="5">
        <v>15.783076000000003</v>
      </c>
      <c r="F33" s="5">
        <v>37.135311999999999</v>
      </c>
      <c r="G33" s="5">
        <v>380.74691599999994</v>
      </c>
    </row>
    <row r="34" spans="1:7" x14ac:dyDescent="0.25">
      <c r="A34" s="7">
        <v>2015</v>
      </c>
      <c r="B34" s="5">
        <v>557.85409200000004</v>
      </c>
      <c r="C34" s="5">
        <v>860.22931999999992</v>
      </c>
      <c r="D34" s="5">
        <v>41.208535999999995</v>
      </c>
      <c r="E34" s="5">
        <v>17.476792</v>
      </c>
      <c r="F34" s="5">
        <v>45.058576000000002</v>
      </c>
      <c r="G34" s="5">
        <v>355.01336000000003</v>
      </c>
    </row>
    <row r="35" spans="1:7" x14ac:dyDescent="0.25">
      <c r="A35" s="7">
        <v>2020</v>
      </c>
      <c r="B35" s="5">
        <v>554.16088400000001</v>
      </c>
      <c r="C35" s="5">
        <v>669.62832800000001</v>
      </c>
      <c r="D35" s="5">
        <v>25.642379999999999</v>
      </c>
      <c r="E35" s="5">
        <v>18.358740000000001</v>
      </c>
      <c r="F35" s="5">
        <v>69.828519999999983</v>
      </c>
      <c r="G35" s="5">
        <v>325.58056399999998</v>
      </c>
    </row>
    <row r="36" spans="1:7" x14ac:dyDescent="0.25">
      <c r="A36" s="7">
        <v>2024</v>
      </c>
      <c r="B36" s="5">
        <v>481.42435999999998</v>
      </c>
      <c r="C36" s="5">
        <v>765.68769599999996</v>
      </c>
      <c r="D36" s="5">
        <v>11.634684</v>
      </c>
      <c r="E36" s="5">
        <v>17.933484</v>
      </c>
      <c r="F36" s="5">
        <v>84.98287599999999</v>
      </c>
      <c r="G36" s="5">
        <v>314.330536</v>
      </c>
    </row>
  </sheetData>
  <hyperlinks>
    <hyperlink ref="C1" r:id="rId1" xr:uid="{78D4D335-6EED-49E0-800C-1E9B28068F61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  <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49881-3402-4F2D-A4CD-50214E147127}">
  <dimension ref="A1:L59"/>
  <sheetViews>
    <sheetView tabSelected="1" topLeftCell="A3" zoomScale="80" zoomScaleNormal="80" workbookViewId="0">
      <selection activeCell="J45" sqref="J45"/>
    </sheetView>
  </sheetViews>
  <sheetFormatPr baseColWidth="10" defaultRowHeight="15" x14ac:dyDescent="0.25"/>
  <cols>
    <col min="1" max="1" width="33.140625" bestFit="1" customWidth="1"/>
  </cols>
  <sheetData>
    <row r="1" spans="1:12" x14ac:dyDescent="0.25">
      <c r="A1" t="s">
        <v>209</v>
      </c>
      <c r="B1" s="4" t="s">
        <v>382</v>
      </c>
    </row>
    <row r="2" spans="1:12" ht="18.75" x14ac:dyDescent="0.4">
      <c r="A2" s="7" t="s">
        <v>91</v>
      </c>
      <c r="B2" s="90">
        <v>2000</v>
      </c>
      <c r="C2" s="90">
        <v>2005</v>
      </c>
      <c r="D2" s="90">
        <v>2010</v>
      </c>
      <c r="E2" s="90">
        <v>2015</v>
      </c>
      <c r="F2" s="90">
        <v>2020</v>
      </c>
      <c r="G2" s="90">
        <v>2025</v>
      </c>
    </row>
    <row r="3" spans="1:12" x14ac:dyDescent="0.25">
      <c r="A3" t="s">
        <v>287</v>
      </c>
      <c r="B3" s="95">
        <v>42987.468490971689</v>
      </c>
      <c r="C3" s="95">
        <v>46891.578479127042</v>
      </c>
      <c r="D3" s="95">
        <v>48191.735309082971</v>
      </c>
      <c r="E3" s="95">
        <v>51281.139804202612</v>
      </c>
      <c r="F3" s="95">
        <v>48859.551473907799</v>
      </c>
      <c r="G3" s="95">
        <v>55826.286329804658</v>
      </c>
      <c r="H3" s="5"/>
      <c r="I3" s="5"/>
      <c r="J3" s="5"/>
      <c r="K3" s="5"/>
      <c r="L3" s="5"/>
    </row>
    <row r="4" spans="1:12" x14ac:dyDescent="0.25">
      <c r="A4" t="s">
        <v>12</v>
      </c>
      <c r="B4" s="95">
        <v>23994.449852027901</v>
      </c>
      <c r="C4" s="95">
        <v>27439.716582502326</v>
      </c>
      <c r="D4" s="95">
        <v>31593.508467437234</v>
      </c>
      <c r="E4" s="95">
        <v>34704.820333419237</v>
      </c>
      <c r="F4" s="95">
        <v>38693.387423618435</v>
      </c>
      <c r="G4" s="95">
        <v>41860.684037015933</v>
      </c>
      <c r="H4" s="5"/>
      <c r="I4" s="5"/>
      <c r="J4" s="5"/>
      <c r="K4" s="5"/>
      <c r="L4" s="5"/>
    </row>
    <row r="5" spans="1:12" x14ac:dyDescent="0.25">
      <c r="A5" t="s">
        <v>288</v>
      </c>
      <c r="B5" s="95">
        <v>27452.840033296594</v>
      </c>
      <c r="C5" s="95">
        <v>36222.8297066538</v>
      </c>
      <c r="D5" s="95">
        <v>41980.880618512776</v>
      </c>
      <c r="E5" s="95">
        <v>43692.281652035563</v>
      </c>
      <c r="F5" s="95">
        <v>41867.136159222282</v>
      </c>
      <c r="G5" s="95">
        <v>46119.867851918323</v>
      </c>
      <c r="H5" s="5"/>
      <c r="I5" s="5"/>
      <c r="J5" s="5"/>
      <c r="K5" s="5"/>
      <c r="L5" s="5"/>
    </row>
    <row r="6" spans="1:12" x14ac:dyDescent="0.25">
      <c r="A6" s="11" t="s">
        <v>351</v>
      </c>
      <c r="B6" s="96">
        <f>B10+B11+B12</f>
        <v>2678.1124168680662</v>
      </c>
      <c r="C6" s="96">
        <f t="shared" ref="C6:G6" si="0">C10+C11+C12</f>
        <v>3020.0885743207064</v>
      </c>
      <c r="D6" s="96">
        <f t="shared" si="0"/>
        <v>3812.7085772428709</v>
      </c>
      <c r="E6" s="96">
        <f t="shared" si="0"/>
        <v>4968.7091232748953</v>
      </c>
      <c r="F6" s="96">
        <f t="shared" si="0"/>
        <v>6815.230707373993</v>
      </c>
      <c r="G6" s="96">
        <f t="shared" si="0"/>
        <v>10004.367490936011</v>
      </c>
      <c r="H6" s="5"/>
      <c r="I6" s="5"/>
      <c r="J6" s="5"/>
      <c r="K6" s="5"/>
      <c r="L6" s="5"/>
    </row>
    <row r="7" spans="1:12" x14ac:dyDescent="0.25">
      <c r="A7" t="s">
        <v>352</v>
      </c>
      <c r="B7" s="95">
        <v>7820.2672719388765</v>
      </c>
      <c r="C7" s="95">
        <v>8389.7800335573902</v>
      </c>
      <c r="D7" s="95">
        <v>8389.6730512066842</v>
      </c>
      <c r="E7" s="95">
        <v>7805.6243066150109</v>
      </c>
      <c r="F7" s="95">
        <v>8155.244374005536</v>
      </c>
      <c r="G7" s="95">
        <v>8622.4686022245442</v>
      </c>
      <c r="H7" s="5"/>
      <c r="I7" s="5"/>
      <c r="J7" s="5"/>
      <c r="K7" s="5"/>
      <c r="L7" s="5"/>
    </row>
    <row r="8" spans="1:12" x14ac:dyDescent="0.25">
      <c r="A8" t="s">
        <v>9</v>
      </c>
      <c r="B8" s="95">
        <v>931.71649957521822</v>
      </c>
      <c r="C8" s="95">
        <v>1204.5020446226902</v>
      </c>
      <c r="D8" s="95">
        <v>1778.1332901344663</v>
      </c>
      <c r="E8" s="95">
        <v>2448.9177109581551</v>
      </c>
      <c r="F8" s="95">
        <v>3100.0351681289917</v>
      </c>
      <c r="G8" s="95">
        <v>3530.6284399020265</v>
      </c>
      <c r="H8" s="5"/>
      <c r="I8" s="5"/>
      <c r="J8" s="5"/>
      <c r="K8" s="5"/>
      <c r="L8" s="5"/>
    </row>
    <row r="9" spans="1:12" x14ac:dyDescent="0.25">
      <c r="B9" s="10"/>
      <c r="C9" s="10"/>
      <c r="D9" s="10"/>
      <c r="E9" s="10"/>
      <c r="F9" s="10"/>
      <c r="G9" s="10"/>
      <c r="H9" s="5"/>
      <c r="I9" s="5"/>
      <c r="J9" s="5"/>
      <c r="K9" s="5"/>
      <c r="L9" s="5"/>
    </row>
    <row r="10" spans="1:12" x14ac:dyDescent="0.25">
      <c r="A10" t="s">
        <v>353</v>
      </c>
      <c r="B10" s="95">
        <v>2646.7026185283562</v>
      </c>
      <c r="C10" s="95">
        <v>2911.2786904600557</v>
      </c>
      <c r="D10" s="95">
        <v>3432.2587140557653</v>
      </c>
      <c r="E10" s="95">
        <v>3880.1128992109666</v>
      </c>
      <c r="F10" s="95">
        <v>4357.9144325519246</v>
      </c>
      <c r="G10" s="95">
        <v>4479.1987679316608</v>
      </c>
      <c r="H10" s="5"/>
      <c r="I10" s="5"/>
      <c r="J10" s="5"/>
      <c r="K10" s="5"/>
      <c r="L10" s="5"/>
    </row>
    <row r="11" spans="1:12" x14ac:dyDescent="0.25">
      <c r="A11" t="s">
        <v>354</v>
      </c>
      <c r="B11" s="95"/>
      <c r="C11" s="95">
        <v>4.1817878279228813</v>
      </c>
      <c r="D11" s="95">
        <v>33.919929140936453</v>
      </c>
      <c r="E11" s="95">
        <v>256.52376782714049</v>
      </c>
      <c r="F11" s="95">
        <v>861.06821963253878</v>
      </c>
      <c r="G11" s="95">
        <v>2811.0799361994018</v>
      </c>
    </row>
    <row r="12" spans="1:12" x14ac:dyDescent="0.25">
      <c r="A12" t="s">
        <v>355</v>
      </c>
      <c r="B12" s="95">
        <v>31.409798339709841</v>
      </c>
      <c r="C12" s="95">
        <v>104.62809603272743</v>
      </c>
      <c r="D12" s="95">
        <v>346.52993404616922</v>
      </c>
      <c r="E12" s="95">
        <v>832.07245623678909</v>
      </c>
      <c r="F12" s="95">
        <v>1596.2480551895296</v>
      </c>
      <c r="G12" s="95">
        <v>2714.0887868049485</v>
      </c>
    </row>
    <row r="14" spans="1:12" ht="18.75" x14ac:dyDescent="0.4">
      <c r="A14" s="7" t="s">
        <v>91</v>
      </c>
      <c r="B14" s="90">
        <v>2000</v>
      </c>
      <c r="C14" s="90">
        <v>2005</v>
      </c>
      <c r="D14" s="90">
        <v>2010</v>
      </c>
      <c r="E14" s="90">
        <v>2015</v>
      </c>
      <c r="F14" s="90">
        <v>2020</v>
      </c>
      <c r="G14" s="90">
        <v>2025</v>
      </c>
    </row>
    <row r="15" spans="1:12" x14ac:dyDescent="0.25">
      <c r="A15" t="s">
        <v>356</v>
      </c>
      <c r="B15" s="28">
        <v>30641.968780369454</v>
      </c>
      <c r="C15" s="28">
        <v>42605.439164623429</v>
      </c>
      <c r="D15" s="28">
        <v>53234.959213622824</v>
      </c>
      <c r="E15" s="28">
        <v>60932.133145712767</v>
      </c>
      <c r="F15" s="28">
        <v>66888.533066880322</v>
      </c>
      <c r="G15" s="28">
        <v>78845.356439271738</v>
      </c>
    </row>
    <row r="16" spans="1:12" x14ac:dyDescent="0.25">
      <c r="A16" t="s">
        <v>357</v>
      </c>
      <c r="B16" s="28">
        <v>30866.721873161347</v>
      </c>
      <c r="C16" s="28">
        <v>31736.876238606746</v>
      </c>
      <c r="D16" s="28">
        <v>30953.882796918409</v>
      </c>
      <c r="E16" s="28">
        <v>30977.028111967131</v>
      </c>
      <c r="F16" s="28">
        <v>29114.190270868745</v>
      </c>
      <c r="G16" s="28">
        <v>31587.083922998405</v>
      </c>
    </row>
    <row r="17" spans="1:7" x14ac:dyDescent="0.25">
      <c r="A17" t="s">
        <v>358</v>
      </c>
      <c r="B17" s="28">
        <v>23484.304529681194</v>
      </c>
      <c r="C17" s="28">
        <v>24771.246470439761</v>
      </c>
      <c r="D17" s="28">
        <v>23859.308845566033</v>
      </c>
      <c r="E17" s="28">
        <v>22067.558855390405</v>
      </c>
      <c r="F17" s="28">
        <v>20441.761186704891</v>
      </c>
      <c r="G17" s="28">
        <v>20037.379541697341</v>
      </c>
    </row>
    <row r="18" spans="1:7" x14ac:dyDescent="0.25">
      <c r="A18" t="s">
        <v>359</v>
      </c>
      <c r="B18" s="28">
        <v>4755.2020551548085</v>
      </c>
      <c r="C18" s="28">
        <v>6308.808489289675</v>
      </c>
      <c r="D18" s="28">
        <v>8192.4208808915173</v>
      </c>
      <c r="E18" s="28">
        <v>9733.7873848291711</v>
      </c>
      <c r="F18" s="28">
        <v>10093.240104170931</v>
      </c>
      <c r="G18" s="28">
        <v>11654.469415007614</v>
      </c>
    </row>
    <row r="19" spans="1:7" x14ac:dyDescent="0.25">
      <c r="A19" t="s">
        <v>360</v>
      </c>
      <c r="B19" s="28">
        <v>8462.109876019902</v>
      </c>
      <c r="C19" s="28">
        <v>9011.3206591410908</v>
      </c>
      <c r="D19" s="28">
        <v>9504.7558110082191</v>
      </c>
      <c r="E19" s="28">
        <v>9743.2924989394378</v>
      </c>
      <c r="F19" s="28">
        <v>10140.527489747741</v>
      </c>
      <c r="G19" s="28">
        <v>11292.268147654158</v>
      </c>
    </row>
    <row r="20" spans="1:7" x14ac:dyDescent="0.25">
      <c r="A20" t="s">
        <v>361</v>
      </c>
      <c r="B20" s="28">
        <v>4720.2370238549966</v>
      </c>
      <c r="C20" s="28">
        <v>5278.4825345238542</v>
      </c>
      <c r="D20" s="28">
        <v>6277.8485010411359</v>
      </c>
      <c r="E20" s="28">
        <v>7080.3649364340981</v>
      </c>
      <c r="F20" s="28">
        <v>6212.443869206706</v>
      </c>
      <c r="G20" s="28">
        <v>7267.8056082855737</v>
      </c>
    </row>
    <row r="21" spans="1:7" x14ac:dyDescent="0.25">
      <c r="A21" t="s">
        <v>362</v>
      </c>
      <c r="B21" s="28">
        <v>3051.7021519386581</v>
      </c>
      <c r="C21" s="28">
        <v>3650.7944122573849</v>
      </c>
      <c r="D21" s="28">
        <v>4223.1038142981415</v>
      </c>
      <c r="E21" s="28">
        <v>4966.6189216589082</v>
      </c>
      <c r="F21" s="28">
        <v>5095.7769439435278</v>
      </c>
      <c r="G21" s="28">
        <v>6070.5578523297554</v>
      </c>
    </row>
    <row r="22" spans="1:7" x14ac:dyDescent="0.25">
      <c r="A22" t="s">
        <v>363</v>
      </c>
      <c r="B22" s="8"/>
      <c r="C22" s="8"/>
      <c r="D22" s="8"/>
      <c r="E22" s="8"/>
      <c r="F22" s="8"/>
      <c r="G22" s="8"/>
    </row>
    <row r="25" spans="1:7" x14ac:dyDescent="0.25">
      <c r="A25" t="s">
        <v>368</v>
      </c>
    </row>
    <row r="26" spans="1:7" ht="18.75" x14ac:dyDescent="0.4">
      <c r="A26" s="90" t="s">
        <v>364</v>
      </c>
      <c r="B26" s="90">
        <v>2000</v>
      </c>
      <c r="C26" s="90">
        <v>2005</v>
      </c>
      <c r="D26" s="90">
        <v>2010</v>
      </c>
      <c r="E26" s="90">
        <v>2015</v>
      </c>
      <c r="F26" s="90">
        <v>2020</v>
      </c>
      <c r="G26" s="90">
        <v>2025</v>
      </c>
    </row>
    <row r="27" spans="1:7" x14ac:dyDescent="0.25">
      <c r="A27" t="s">
        <v>365</v>
      </c>
      <c r="B27" s="28">
        <v>100</v>
      </c>
      <c r="C27" s="28">
        <v>118.63178145401483</v>
      </c>
      <c r="D27" s="28">
        <v>138.81664525856993</v>
      </c>
      <c r="E27" s="28">
        <v>156.28947920027363</v>
      </c>
      <c r="F27" s="28">
        <v>173.85954931117004</v>
      </c>
      <c r="G27" s="28">
        <v>206.89057501363718</v>
      </c>
    </row>
    <row r="28" spans="1:7" x14ac:dyDescent="0.25">
      <c r="A28" t="s">
        <v>366</v>
      </c>
      <c r="B28" s="28">
        <v>100</v>
      </c>
      <c r="C28" s="28">
        <v>116.39965398649224</v>
      </c>
      <c r="D28" s="28">
        <v>128.55575781089101</v>
      </c>
      <c r="E28" s="28">
        <v>137.28788447883002</v>
      </c>
      <c r="F28" s="28">
        <v>139.63326699675204</v>
      </c>
      <c r="G28" s="28">
        <v>157.34231606175632</v>
      </c>
    </row>
    <row r="29" spans="1:7" x14ac:dyDescent="0.25">
      <c r="A29" t="s">
        <v>367</v>
      </c>
      <c r="B29" s="28">
        <v>100</v>
      </c>
      <c r="C29" s="28">
        <v>139.31587099559758</v>
      </c>
      <c r="D29" s="28">
        <v>192.64688310995066</v>
      </c>
      <c r="E29" s="28">
        <v>243.56128461640387</v>
      </c>
      <c r="F29" s="28">
        <v>303.26585403906955</v>
      </c>
      <c r="G29" s="28">
        <v>390.45756331891471</v>
      </c>
    </row>
    <row r="53" spans="2:12" x14ac:dyDescent="0.25">
      <c r="H53" s="5"/>
      <c r="I53" s="5"/>
      <c r="J53" s="5"/>
      <c r="K53" s="5"/>
      <c r="L53" s="5"/>
    </row>
    <row r="54" spans="2:12" x14ac:dyDescent="0.25">
      <c r="H54" s="5"/>
      <c r="I54" s="5"/>
      <c r="J54" s="5"/>
      <c r="K54" s="5"/>
      <c r="L54" s="5"/>
    </row>
    <row r="55" spans="2:12" x14ac:dyDescent="0.25">
      <c r="H55" s="5"/>
      <c r="I55" s="5"/>
      <c r="J55" s="5"/>
      <c r="K55" s="5"/>
      <c r="L55" s="5"/>
    </row>
    <row r="56" spans="2:12" x14ac:dyDescent="0.25">
      <c r="B56" s="28"/>
      <c r="C56" s="28"/>
      <c r="D56" s="28"/>
      <c r="E56" s="28"/>
      <c r="F56" s="28"/>
      <c r="G56" s="28"/>
      <c r="H56" s="5"/>
      <c r="I56" s="5"/>
      <c r="J56" s="5"/>
      <c r="K56" s="5"/>
      <c r="L56" s="5"/>
    </row>
    <row r="57" spans="2:12" x14ac:dyDescent="0.25">
      <c r="B57" s="28"/>
      <c r="C57" s="28"/>
      <c r="D57" s="28"/>
      <c r="E57" s="28"/>
      <c r="F57" s="28"/>
      <c r="G57" s="28"/>
      <c r="H57" s="5"/>
      <c r="I57" s="5"/>
      <c r="J57" s="5"/>
      <c r="K57" s="5"/>
      <c r="L57" s="5"/>
    </row>
    <row r="58" spans="2:12" x14ac:dyDescent="0.25">
      <c r="B58" s="28"/>
      <c r="C58" s="28"/>
      <c r="D58" s="28"/>
      <c r="E58" s="28"/>
      <c r="F58" s="28"/>
      <c r="G58" s="28"/>
      <c r="H58" s="5"/>
      <c r="I58" s="5"/>
      <c r="J58" s="5"/>
      <c r="K58" s="5"/>
      <c r="L58" s="5"/>
    </row>
    <row r="59" spans="2:12" x14ac:dyDescent="0.25">
      <c r="B59" s="28"/>
      <c r="C59" s="28"/>
      <c r="D59" s="28"/>
      <c r="E59" s="28"/>
      <c r="F59" s="28"/>
      <c r="G59" s="28"/>
      <c r="H59" s="5"/>
      <c r="I59" s="5"/>
      <c r="J59" s="5"/>
      <c r="K59" s="5"/>
      <c r="L59" s="5"/>
    </row>
  </sheetData>
  <hyperlinks>
    <hyperlink ref="B1" r:id="rId1" display="https://www.energyinst.org/statistical-review" xr:uid="{75D028A0-0788-4B83-B66E-6AF9199DB11F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  <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DA8CA-C851-4BC2-A168-B5991819E098}">
  <dimension ref="A1:G6"/>
  <sheetViews>
    <sheetView zoomScale="80" zoomScaleNormal="80" workbookViewId="0">
      <selection activeCell="L23" sqref="L23"/>
    </sheetView>
  </sheetViews>
  <sheetFormatPr baseColWidth="10" defaultRowHeight="15" x14ac:dyDescent="0.25"/>
  <cols>
    <col min="1" max="1" width="20.42578125" bestFit="1" customWidth="1"/>
  </cols>
  <sheetData>
    <row r="1" spans="1:7" x14ac:dyDescent="0.25">
      <c r="A1" t="s">
        <v>209</v>
      </c>
      <c r="B1" s="4" t="s">
        <v>372</v>
      </c>
    </row>
    <row r="2" spans="1:7" ht="16.5" x14ac:dyDescent="0.35">
      <c r="A2" s="107"/>
      <c r="B2" s="109">
        <v>2015</v>
      </c>
      <c r="C2" s="109">
        <v>2017</v>
      </c>
      <c r="D2" s="109">
        <v>2019</v>
      </c>
      <c r="E2" s="109">
        <v>2021</v>
      </c>
      <c r="F2" s="109">
        <v>2023</v>
      </c>
      <c r="G2" s="109">
        <v>2025</v>
      </c>
    </row>
    <row r="3" spans="1:7" ht="16.5" x14ac:dyDescent="0.35">
      <c r="A3" s="110" t="s">
        <v>331</v>
      </c>
      <c r="B3" s="108">
        <v>1544.721</v>
      </c>
      <c r="C3" s="108">
        <v>1605.2080000000001</v>
      </c>
      <c r="D3" s="108">
        <v>1738.4349999999999</v>
      </c>
      <c r="E3" s="108">
        <v>1767.6079999999999</v>
      </c>
      <c r="F3" s="108">
        <v>1956.297</v>
      </c>
      <c r="G3" s="108">
        <v>2010.5429999999999</v>
      </c>
    </row>
    <row r="4" spans="1:7" ht="16.5" x14ac:dyDescent="0.35">
      <c r="A4" s="110" t="s">
        <v>332</v>
      </c>
      <c r="B4" s="108">
        <v>734.77700000000004</v>
      </c>
      <c r="C4" s="108">
        <v>764.09199999999998</v>
      </c>
      <c r="D4" s="108">
        <v>775.81600000000003</v>
      </c>
      <c r="E4" s="108">
        <v>780.23500000000001</v>
      </c>
      <c r="F4" s="108">
        <v>836.85299999999995</v>
      </c>
      <c r="G4" s="108">
        <v>863.56600000000003</v>
      </c>
    </row>
    <row r="5" spans="1:7" ht="16.5" x14ac:dyDescent="0.35">
      <c r="A5" s="110" t="s">
        <v>191</v>
      </c>
      <c r="B5" s="108">
        <v>433.11799999999999</v>
      </c>
      <c r="C5" s="108">
        <v>452.90100000000001</v>
      </c>
      <c r="D5" s="108">
        <v>458.851</v>
      </c>
      <c r="E5" s="108">
        <v>481.137</v>
      </c>
      <c r="F5" s="108">
        <v>469.02499999999998</v>
      </c>
      <c r="G5" s="108">
        <v>464.01299999999998</v>
      </c>
    </row>
    <row r="6" spans="1:7" ht="16.5" x14ac:dyDescent="0.35">
      <c r="A6" s="110" t="s">
        <v>333</v>
      </c>
      <c r="B6" s="108">
        <v>308.83</v>
      </c>
      <c r="C6" s="108">
        <v>295.06</v>
      </c>
      <c r="D6" s="108">
        <v>306.77199999999999</v>
      </c>
      <c r="E6" s="108">
        <v>307.053</v>
      </c>
      <c r="F6" s="108">
        <v>306.55700000000002</v>
      </c>
      <c r="G6" s="108">
        <v>321.70600000000002</v>
      </c>
    </row>
  </sheetData>
  <hyperlinks>
    <hyperlink ref="B1" r:id="rId1" display="https://www.ssb.no/statbank/table/09189/" xr:uid="{75468963-EF52-462D-92F7-66E38F9C1BFA}"/>
  </hyperlinks>
  <pageMargins left="0.7" right="0.7" top="0.75" bottom="0.75" header="0.3" footer="0.3"/>
  <pageSetup paperSize="9" orientation="portrait" r:id="rId2"/>
  <headerFooter>
    <oddHeader>&amp;R&amp;"Aptos"&amp;20&amp;KFF0000 Internt&amp;1#_x000D_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64152832-9f03-4628-8f8a-984f7e09cd82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3e020d9d98c48dbb65f924b9bc22a2a xmlns="08670d86-fc33-4f61-bf51-96e019343c8b">
      <Terms xmlns="http://schemas.microsoft.com/office/infopath/2007/PartnerControls"/>
    </n3e020d9d98c48dbb65f924b9bc22a2a>
    <g98ade60b1a5493f9b7127fdb0eec544 xmlns="08670d86-fc33-4f61-bf51-96e019343c8b">
      <Terms xmlns="http://schemas.microsoft.com/office/infopath/2007/PartnerControls"/>
    </g98ade60b1a5493f9b7127fdb0eec544>
    <TaxCatchAll xmlns="08670d86-fc33-4f61-bf51-96e019343c8b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6DA4C7EA40294E8C4E921F5DAB63B7" ma:contentTypeVersion="7" ma:contentTypeDescription="Opprett et nytt dokument." ma:contentTypeScope="" ma:versionID="433c0e39767458e2c869107306af78b4">
  <xsd:schema xmlns:xsd="http://www.w3.org/2001/XMLSchema" xmlns:xs="http://www.w3.org/2001/XMLSchema" xmlns:p="http://schemas.microsoft.com/office/2006/metadata/properties" xmlns:ns2="08670d86-fc33-4f61-bf51-96e019343c8b" xmlns:ns3="a898f0fa-403c-44a2-8d14-b8e5351f86bc" targetNamespace="http://schemas.microsoft.com/office/2006/metadata/properties" ma:root="true" ma:fieldsID="3930db5d8763172487449393da01b30e" ns2:_="" ns3:_="">
    <xsd:import namespace="08670d86-fc33-4f61-bf51-96e019343c8b"/>
    <xsd:import namespace="a898f0fa-403c-44a2-8d14-b8e5351f86bc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n3e020d9d98c48dbb65f924b9bc22a2a" minOccurs="0"/>
                <xsd:element ref="ns2:g98ade60b1a5493f9b7127fdb0eec544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70d86-fc33-4f61-bf51-96e019343c8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e1896354-0f51-4b24-bbbc-e0e4f44940d5}" ma:internalName="TaxCatchAll" ma:showField="CatchAllData" ma:web="c2201d29-2551-406f-8dc0-e6c1c5639a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e1896354-0f51-4b24-bbbc-e0e4f44940d5}" ma:internalName="TaxCatchAllLabel" ma:readOnly="true" ma:showField="CatchAllDataLabel" ma:web="c2201d29-2551-406f-8dc0-e6c1c5639a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3e020d9d98c48dbb65f924b9bc22a2a" ma:index="10" nillable="true" ma:taxonomy="true" ma:internalName="n3e020d9d98c48dbb65f924b9bc22a2a" ma:taxonomyFieldName="NVE_Tema" ma:displayName="NVE tema" ma:default="" ma:fieldId="{73e020d9-d98c-48db-b65f-924b9bc22a2a}" ma:taxonomyMulti="true" ma:sspId="64152832-9f03-4628-8f8a-984f7e09cd82" ma:termSetId="8e6ad744-58b5-4dbb-88a2-80de7c4ff1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8ade60b1a5493f9b7127fdb0eec544" ma:index="12" nillable="true" ma:taxonomy="true" ma:internalName="g98ade60b1a5493f9b7127fdb0eec544" ma:taxonomyFieldName="NVE_Dokumenttype" ma:displayName="Dokumenttype" ma:default="" ma:fieldId="{098ade60-b1a5-493f-9b71-27fdb0eec544}" ma:sspId="64152832-9f03-4628-8f8a-984f7e09cd82" ma:termSetId="7a928a34-8131-48a8-82d2-76c63c72cab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8f0fa-403c-44a2-8d14-b8e5351f8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F43CC9-259D-473E-ACD7-66C8F83AFEC9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F3FD0A77-D006-48F0-9330-2AC94725E4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6858E8-E105-41AC-B35B-33A684C2EA54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08670d86-fc33-4f61-bf51-96e019343c8b"/>
    <ds:schemaRef ds:uri="http://schemas.microsoft.com/office/2006/documentManagement/types"/>
    <ds:schemaRef ds:uri="a898f0fa-403c-44a2-8d14-b8e5351f86bc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7E5A5E4-141F-4E85-A427-D193224E89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670d86-fc33-4f61-bf51-96e019343c8b"/>
    <ds:schemaRef ds:uri="a898f0fa-403c-44a2-8d14-b8e5351f8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ad217aa-7503-41c3-b177-fd5df68497d5}" enabled="1" method="Standard" siteId="{bc8d840d-60c9-410b-b4fb-11b86806780c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25</vt:i4>
      </vt:variant>
    </vt:vector>
  </HeadingPairs>
  <TitlesOfParts>
    <vt:vector size="25" baseType="lpstr">
      <vt:lpstr>Info</vt:lpstr>
      <vt:lpstr>Energiintensitet</vt:lpstr>
      <vt:lpstr>Energieffektivisering bygg</vt:lpstr>
      <vt:lpstr>10 TWh</vt:lpstr>
      <vt:lpstr>EB2025</vt:lpstr>
      <vt:lpstr>Tot energibruk - vare</vt:lpstr>
      <vt:lpstr>Tot energibruk - sektor</vt:lpstr>
      <vt:lpstr>Datasentre</vt:lpstr>
      <vt:lpstr>Industri</vt:lpstr>
      <vt:lpstr>Strøm</vt:lpstr>
      <vt:lpstr>Strøm 2026</vt:lpstr>
      <vt:lpstr>Husholdn</vt:lpstr>
      <vt:lpstr>Transport</vt:lpstr>
      <vt:lpstr>Tjenesteyting</vt:lpstr>
      <vt:lpstr>Bygg og anlegg</vt:lpstr>
      <vt:lpstr>Bygg samlet</vt:lpstr>
      <vt:lpstr>Landbruk</vt:lpstr>
      <vt:lpstr>Fiske</vt:lpstr>
      <vt:lpstr>Fornybarandel</vt:lpstr>
      <vt:lpstr>Utslipp</vt:lpstr>
      <vt:lpstr>EU</vt:lpstr>
      <vt:lpstr>EU klimagassutslipp</vt:lpstr>
      <vt:lpstr>UK</vt:lpstr>
      <vt:lpstr>Verden</vt:lpstr>
      <vt:lpstr>Nasjonalregnskap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NVE Rapport 39/2026: Energibruksrapporten 2026-vedlegg</dc:title>
  <dc:subject/>
  <dc:creator/>
  <cp:keywords/>
  <dc:description/>
  <cp:lastModifiedBy/>
  <cp:revision>1</cp:revision>
  <dcterms:created xsi:type="dcterms:W3CDTF">2026-10-21T10:56:16Z</dcterms:created>
  <dcterms:modified xsi:type="dcterms:W3CDTF">2026-10-26T15:19:24Z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VE_Tema">
    <vt:lpwstr/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ntentTypeId">
    <vt:lpwstr>0x010100206DA4C7EA40294E8C4E921F5DAB63B7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P360">
    <vt:lpwstr>, </vt:lpwstr>
  </property>
  <property fmtid="{D5CDD505-2E9C-101B-9397-08002B2CF9AE}" pid="11" name="xd_Signature">
    <vt:bool>false</vt:bool>
  </property>
  <property fmtid="{D5CDD505-2E9C-101B-9397-08002B2CF9AE}" pid="12" name="NVE_Dokumenttype">
    <vt:lpwstr/>
  </property>
  <property fmtid="{D5CDD505-2E9C-101B-9397-08002B2CF9AE}" pid="13" name="Godkjent av seksjonsleder">
    <vt:lpwstr>Ikke behov</vt:lpwstr>
  </property>
</Properties>
</file>